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oimspp-my.sharepoint.com/personal/mgilmour_usgs_gov/Documents/Manuscript_Palmyra_Lit_Review/Drafts/Draft_2021_October/"/>
    </mc:Choice>
  </mc:AlternateContent>
  <xr:revisionPtr revIDLastSave="185" documentId="8_{1AA1E67B-4955-485E-B253-8FD67CCE9C2D}" xr6:coauthVersionLast="46" xr6:coauthVersionMax="46" xr10:uidLastSave="{E94F600B-4FA1-4ABF-9CA4-E58544FDB3E3}"/>
  <bookViews>
    <workbookView xWindow="-108" yWindow="-108" windowWidth="23256" windowHeight="13176" xr2:uid="{54CED6BB-D679-4614-B300-7030F0187A97}"/>
  </bookViews>
  <sheets>
    <sheet name="Methods" sheetId="2" r:id="rId1"/>
    <sheet name="Table B1" sheetId="1" r:id="rId2"/>
    <sheet name="Abbreviations" sheetId="4" r:id="rId3"/>
    <sheet name="Referenc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1" l="1"/>
  <c r="B36" i="1"/>
  <c r="C33" i="1"/>
  <c r="B33" i="1"/>
  <c r="C32" i="1"/>
  <c r="B32" i="1"/>
  <c r="C25" i="1"/>
  <c r="B25" i="1"/>
  <c r="C24" i="1"/>
  <c r="B24" i="1"/>
  <c r="C21" i="1"/>
  <c r="B21" i="1"/>
  <c r="C19" i="1"/>
  <c r="B19" i="1"/>
  <c r="C18" i="1"/>
  <c r="B18" i="1"/>
  <c r="C17" i="1"/>
  <c r="B17" i="1"/>
  <c r="C16" i="1"/>
  <c r="B16" i="1"/>
  <c r="C15" i="1"/>
  <c r="B15" i="1"/>
  <c r="C14" i="1"/>
  <c r="B14" i="1"/>
  <c r="C13" i="1"/>
  <c r="B13" i="1"/>
  <c r="C75" i="1"/>
  <c r="B75" i="1"/>
  <c r="C74" i="1"/>
  <c r="B74" i="1"/>
  <c r="C73" i="1"/>
  <c r="B73" i="1"/>
  <c r="C72" i="1"/>
  <c r="B72" i="1"/>
  <c r="C71" i="1"/>
  <c r="B71" i="1"/>
  <c r="C70" i="1"/>
  <c r="B70" i="1"/>
  <c r="C69" i="1"/>
  <c r="B69" i="1"/>
  <c r="C67" i="1"/>
  <c r="B67" i="1"/>
  <c r="C77" i="1"/>
  <c r="B77" i="1"/>
  <c r="C12" i="1"/>
  <c r="B12" i="1"/>
  <c r="C11" i="1"/>
  <c r="B11" i="1"/>
  <c r="E9" i="1"/>
  <c r="C9" i="1"/>
  <c r="B9" i="1"/>
  <c r="C7" i="1"/>
  <c r="B7" i="1"/>
  <c r="C4" i="1"/>
  <c r="B4" i="1"/>
  <c r="C2" i="1"/>
  <c r="B2" i="1"/>
  <c r="C6" i="1"/>
  <c r="B6" i="1"/>
  <c r="C38" i="1"/>
  <c r="B38" i="1"/>
  <c r="C59" i="1"/>
  <c r="B59" i="1"/>
</calcChain>
</file>

<file path=xl/sharedStrings.xml><?xml version="1.0" encoding="utf-8"?>
<sst xmlns="http://schemas.openxmlformats.org/spreadsheetml/2006/main" count="1005" uniqueCount="394">
  <si>
    <t>Species</t>
  </si>
  <si>
    <t>n_individuals</t>
  </si>
  <si>
    <t>Region</t>
  </si>
  <si>
    <t>Country</t>
  </si>
  <si>
    <t>GRFR</t>
  </si>
  <si>
    <t>SD</t>
  </si>
  <si>
    <t>Europa</t>
  </si>
  <si>
    <t>Mozambique Channel</t>
  </si>
  <si>
    <t>France</t>
  </si>
  <si>
    <t>Indian</t>
  </si>
  <si>
    <t>pg 222</t>
  </si>
  <si>
    <t>NA</t>
  </si>
  <si>
    <t>BRD</t>
  </si>
  <si>
    <t>Tern</t>
  </si>
  <si>
    <t>Hawaii</t>
  </si>
  <si>
    <t>USA</t>
  </si>
  <si>
    <t>Pacific</t>
  </si>
  <si>
    <t>Gilmour et al 2012 MarOrn</t>
  </si>
  <si>
    <t>Table 1</t>
  </si>
  <si>
    <t>INC/BRD</t>
  </si>
  <si>
    <t>Palmyra</t>
  </si>
  <si>
    <t>Line Islands</t>
  </si>
  <si>
    <t>Gilmour et al 2019 STE</t>
  </si>
  <si>
    <t>Table S3</t>
  </si>
  <si>
    <t>Aldabra</t>
  </si>
  <si>
    <t>Seychelles</t>
  </si>
  <si>
    <t>Weimerskirch et al 2010 ProgOce</t>
  </si>
  <si>
    <t>SE</t>
  </si>
  <si>
    <t>Ashmore</t>
  </si>
  <si>
    <t>Timor Sea</t>
  </si>
  <si>
    <t>Australia</t>
  </si>
  <si>
    <t>Mott et al 2017 Auk</t>
  </si>
  <si>
    <t>pg 159</t>
  </si>
  <si>
    <t>2003;2011;2012;2013;2014;2015</t>
  </si>
  <si>
    <t>Weimerskirch et al 2017 JAB</t>
  </si>
  <si>
    <t>Genovesa</t>
  </si>
  <si>
    <t>Galapagos</t>
  </si>
  <si>
    <t>Ecuador</t>
  </si>
  <si>
    <t>2009;2014</t>
  </si>
  <si>
    <t>Chesterfield,Walpole,Surprise</t>
  </si>
  <si>
    <t>New Caledonia</t>
  </si>
  <si>
    <t>2012;2014;2015</t>
  </si>
  <si>
    <t>RFBO</t>
  </si>
  <si>
    <t>INC</t>
  </si>
  <si>
    <t>Chesterfield</t>
  </si>
  <si>
    <t>Mendez et al 2017 MEPS</t>
  </si>
  <si>
    <t>Christmas</t>
  </si>
  <si>
    <t>Coral Sea</t>
  </si>
  <si>
    <t>Mendez et al 2016 ActaOec</t>
  </si>
  <si>
    <t>Appendix 2</t>
  </si>
  <si>
    <t>NON</t>
  </si>
  <si>
    <t>Mendez et al 2020 Ibis</t>
  </si>
  <si>
    <t>pg 466</t>
  </si>
  <si>
    <t>2013-2014</t>
  </si>
  <si>
    <t>Appendix 1</t>
  </si>
  <si>
    <t>FLDG</t>
  </si>
  <si>
    <t>pg 465</t>
  </si>
  <si>
    <t>Kauai</t>
  </si>
  <si>
    <t>Adams et al 2020</t>
  </si>
  <si>
    <t>Table 19</t>
  </si>
  <si>
    <t>Oahu &amp; Kauai</t>
  </si>
  <si>
    <t>2014-2015</t>
  </si>
  <si>
    <t>Table 18</t>
  </si>
  <si>
    <t>SD?</t>
  </si>
  <si>
    <t>2007;2008;2010</t>
  </si>
  <si>
    <t>Young et al 2015 BiolCons</t>
  </si>
  <si>
    <t>Table 2</t>
  </si>
  <si>
    <t>Surprise</t>
  </si>
  <si>
    <t>2009;2010;2012</t>
  </si>
  <si>
    <t>Tromelin</t>
  </si>
  <si>
    <t>Mascarenes</t>
  </si>
  <si>
    <t>2005-2006</t>
  </si>
  <si>
    <t>Kappes et al 2011 MEPS</t>
  </si>
  <si>
    <t>Walpole</t>
  </si>
  <si>
    <t>SOTE</t>
  </si>
  <si>
    <t>Dog Island</t>
  </si>
  <si>
    <t>Anguilla</t>
  </si>
  <si>
    <t>Atlantic</t>
  </si>
  <si>
    <t>Soanes et al 2015 MarOrn</t>
  </si>
  <si>
    <t>Bird Island</t>
  </si>
  <si>
    <t>Neumann et al 2018 MarOrn</t>
  </si>
  <si>
    <t>Dry Tortugas</t>
  </si>
  <si>
    <t>Florida</t>
  </si>
  <si>
    <t>2011;2014</t>
  </si>
  <si>
    <t>Huang et al 2017 PeerJ</t>
  </si>
  <si>
    <t>Summarized data from Movebank, Study ID=16315427</t>
  </si>
  <si>
    <t>2011-2013</t>
  </si>
  <si>
    <t>Jaeger et al 2017 FrontMarSci</t>
  </si>
  <si>
    <t>pg 3</t>
  </si>
  <si>
    <t>CARAMB</t>
  </si>
  <si>
    <t>2006-2009</t>
  </si>
  <si>
    <t>White et al 2017 BiolCons</t>
  </si>
  <si>
    <t>(median) Max distance from tagging site</t>
  </si>
  <si>
    <t>MOBALF</t>
  </si>
  <si>
    <t>Al Lith</t>
  </si>
  <si>
    <t>Red Sea</t>
  </si>
  <si>
    <t>Saudi Arabia</t>
  </si>
  <si>
    <t>2011-2012</t>
  </si>
  <si>
    <t>Dist between tagging and pop-up locations</t>
  </si>
  <si>
    <t>Dugonab Bay</t>
  </si>
  <si>
    <t>Sudan</t>
  </si>
  <si>
    <t>2012-2013</t>
  </si>
  <si>
    <t>Kessel et al 2017 PLoS ONE</t>
  </si>
  <si>
    <t>Summarized data from Supplemental S1 Data</t>
  </si>
  <si>
    <t>Max distance from tagging site</t>
  </si>
  <si>
    <t>Chagos</t>
  </si>
  <si>
    <t>United Kingdom</t>
  </si>
  <si>
    <t>2013;2014;2015;2016</t>
  </si>
  <si>
    <t>Carlisle et al 2019 FrontMarSci</t>
  </si>
  <si>
    <t>Lady Elliott Island</t>
  </si>
  <si>
    <t>Great Barrier Reef</t>
  </si>
  <si>
    <t>2010;2011</t>
  </si>
  <si>
    <t>pg 77</t>
  </si>
  <si>
    <t>YFTU</t>
  </si>
  <si>
    <t>Alijos Rocks; Guadalupe Island</t>
  </si>
  <si>
    <t>Baja California Sur</t>
  </si>
  <si>
    <t>Mexico</t>
  </si>
  <si>
    <t>2002-2010</t>
  </si>
  <si>
    <t>Schaefer et al 2011 FishRes</t>
  </si>
  <si>
    <t>pg 33</t>
  </si>
  <si>
    <t>Clarion; Roca Partida; Socorro; San Benedicto Islands</t>
  </si>
  <si>
    <t>Revillagigedos</t>
  </si>
  <si>
    <t>2006-2011</t>
  </si>
  <si>
    <t>Schaefer et al 2014 FishOce</t>
  </si>
  <si>
    <t>pgs 71;72;</t>
  </si>
  <si>
    <t>Adult</t>
  </si>
  <si>
    <t>2014;2015;2016;2017</t>
  </si>
  <si>
    <t>Lam et al 2020 FrontMarSci</t>
  </si>
  <si>
    <t>pg 4</t>
  </si>
  <si>
    <t>Linear displacement</t>
  </si>
  <si>
    <t>Taiwan</t>
  </si>
  <si>
    <t>Weng et al 2017 AqLivRes</t>
  </si>
  <si>
    <t>Calculated from Table 1</t>
  </si>
  <si>
    <t>Ascension Island</t>
  </si>
  <si>
    <t>2014-2016</t>
  </si>
  <si>
    <t>Richardson et al 2018 AqCons:MarFrEco</t>
  </si>
  <si>
    <t>PEPELE</t>
  </si>
  <si>
    <t>Niihau; Hawaii</t>
  </si>
  <si>
    <t>Woodworth et al 2012 MarMammSci</t>
  </si>
  <si>
    <t>pg 641</t>
  </si>
  <si>
    <t>Total track length</t>
  </si>
  <si>
    <t>2011;2012;2014</t>
  </si>
  <si>
    <t>West et al 2018 MarMammSci</t>
  </si>
  <si>
    <t>pg 1090</t>
  </si>
  <si>
    <t>Baird et al 2019 report</t>
  </si>
  <si>
    <t>pg 40</t>
  </si>
  <si>
    <t>(median) Max distance offshore</t>
  </si>
  <si>
    <t>TURTRU</t>
  </si>
  <si>
    <t>with calf</t>
  </si>
  <si>
    <t>Tampa Bay</t>
  </si>
  <si>
    <t>Gulf of Mexico</t>
  </si>
  <si>
    <t>Mate et al 1995 MarMammSci</t>
  </si>
  <si>
    <t>Figure 1</t>
  </si>
  <si>
    <t>ages 6-21 yr</t>
  </si>
  <si>
    <t>Indian River</t>
  </si>
  <si>
    <t>Hartel et al 2020 AnimBiotelem</t>
  </si>
  <si>
    <t>Max (nocturnal) distance from River system</t>
  </si>
  <si>
    <t>&gt;10 yr</t>
  </si>
  <si>
    <t>Hampton River</t>
  </si>
  <si>
    <t>Georgia</t>
  </si>
  <si>
    <t>Balmer et al 2019 SENat</t>
  </si>
  <si>
    <t>Figure 2</t>
  </si>
  <si>
    <t>Max range of satellite locations</t>
  </si>
  <si>
    <t>Bataria Bay</t>
  </si>
  <si>
    <t>Louisiana</t>
  </si>
  <si>
    <t>Wells et al 2017 EndSpRes</t>
  </si>
  <si>
    <t>Table 4</t>
  </si>
  <si>
    <t>Longest dimension across home range</t>
  </si>
  <si>
    <t>Challenger Bank</t>
  </si>
  <si>
    <t>Bermuda</t>
  </si>
  <si>
    <t>Klatsky et al 2007 Jmamm</t>
  </si>
  <si>
    <t>Iki Island</t>
  </si>
  <si>
    <t>Nagasaki</t>
  </si>
  <si>
    <t>Japan</t>
  </si>
  <si>
    <t>Sea of Japan</t>
  </si>
  <si>
    <t>1983;1984</t>
  </si>
  <si>
    <t>Katuura Bay</t>
  </si>
  <si>
    <t>Wakayama</t>
  </si>
  <si>
    <t>1985;1986</t>
  </si>
  <si>
    <t>Figures 4, 5</t>
  </si>
  <si>
    <t>North Stradbroke Island</t>
  </si>
  <si>
    <t>Queensland</t>
  </si>
  <si>
    <t>1996;1997</t>
  </si>
  <si>
    <t>Corkeron and Martin 2004 JMBAUK</t>
  </si>
  <si>
    <t>pg 467</t>
  </si>
  <si>
    <t>CHEMYD</t>
  </si>
  <si>
    <t>2012-2014</t>
  </si>
  <si>
    <t>Longest dimension across home range/tracks on map</t>
  </si>
  <si>
    <t>JUV</t>
  </si>
  <si>
    <t>Almofala</t>
  </si>
  <si>
    <t>Ceara</t>
  </si>
  <si>
    <t>Brazil</t>
  </si>
  <si>
    <t>2000-2001</t>
  </si>
  <si>
    <t>Godley et al 2003 MEPS</t>
  </si>
  <si>
    <t>pg 283; Figures 4, 5</t>
  </si>
  <si>
    <t>Belize; Cajones Cays; The Witties; Dead Man's Cay</t>
  </si>
  <si>
    <t>Caribbean</t>
  </si>
  <si>
    <t>Belize;Honduras;Nicaraugua</t>
  </si>
  <si>
    <t>Caribbean Sea</t>
  </si>
  <si>
    <t>2000-2002</t>
  </si>
  <si>
    <t>Figure 5</t>
  </si>
  <si>
    <t>Gulf of Bomba</t>
  </si>
  <si>
    <t>Libya</t>
  </si>
  <si>
    <t>Mediterranean</t>
  </si>
  <si>
    <t>1998;2002</t>
  </si>
  <si>
    <t>Broderick et al 2007 PRSB</t>
  </si>
  <si>
    <t>Oahu (Kaneohe)</t>
  </si>
  <si>
    <t>1992-2014</t>
  </si>
  <si>
    <t>Balazs et al 2017 Micronesica</t>
  </si>
  <si>
    <t>Figure 6</t>
  </si>
  <si>
    <t>Maui</t>
  </si>
  <si>
    <t>Figure 7</t>
  </si>
  <si>
    <t>Oahu (Ewa Beach)</t>
  </si>
  <si>
    <t>Figure 8</t>
  </si>
  <si>
    <t>Johnston</t>
  </si>
  <si>
    <t>Figure 9a</t>
  </si>
  <si>
    <t>Maui Nui</t>
  </si>
  <si>
    <t>Figure 9b, 9d</t>
  </si>
  <si>
    <t>Figure 9c</t>
  </si>
  <si>
    <t>Figure 9e</t>
  </si>
  <si>
    <t>Oahu (Laniakea)</t>
  </si>
  <si>
    <t>Figure 10</t>
  </si>
  <si>
    <t>2008-2012</t>
  </si>
  <si>
    <t>Naro-Maciel et al 2018 ESR</t>
  </si>
  <si>
    <t>Figures 2a, S1, S2, S3, S4, S5, S6</t>
  </si>
  <si>
    <t>2010-2018</t>
  </si>
  <si>
    <t>Chambault et al 2020 MvmtEcol</t>
  </si>
  <si>
    <t>Figure 1a</t>
  </si>
  <si>
    <t>Juan de Nova</t>
  </si>
  <si>
    <t>Figure 1b</t>
  </si>
  <si>
    <t>Mayotte</t>
  </si>
  <si>
    <t>Figure 1c</t>
  </si>
  <si>
    <t>Glorieuses</t>
  </si>
  <si>
    <t>Figure 1d</t>
  </si>
  <si>
    <t>Reunion</t>
  </si>
  <si>
    <t>Figure 1e</t>
  </si>
  <si>
    <t>Fiji</t>
  </si>
  <si>
    <t>1993-1995</t>
  </si>
  <si>
    <t>Craig et al 2004 BiolCons</t>
  </si>
  <si>
    <t>2003-2005</t>
  </si>
  <si>
    <t>Seminoff et al 2008 ESR</t>
  </si>
  <si>
    <t>Figure 3 (type A2)</t>
  </si>
  <si>
    <t>Gulf of Carpentaria</t>
  </si>
  <si>
    <t>Northern Territory</t>
  </si>
  <si>
    <t>Arafura Sea</t>
  </si>
  <si>
    <t>1998;1999</t>
  </si>
  <si>
    <t>Kennett et al 2004 WildRes</t>
  </si>
  <si>
    <t>Wanning City</t>
  </si>
  <si>
    <t>Hainan Island</t>
  </si>
  <si>
    <t>China</t>
  </si>
  <si>
    <t>South China Sea</t>
  </si>
  <si>
    <t>2002-2003</t>
  </si>
  <si>
    <t>Chan et al 2003 MarTurtNews</t>
  </si>
  <si>
    <t>Serik</t>
  </si>
  <si>
    <t>Turkey</t>
  </si>
  <si>
    <t>1998-1999</t>
  </si>
  <si>
    <t>Godley et al 2002 Ecography</t>
  </si>
  <si>
    <t>Figure 8a</t>
  </si>
  <si>
    <t>Figure 8b</t>
  </si>
  <si>
    <t>Central place foraging round-trip</t>
  </si>
  <si>
    <t>8 (8)</t>
  </si>
  <si>
    <t>7 (1)</t>
  </si>
  <si>
    <t>2 (67)</t>
  </si>
  <si>
    <t>17 (25)</t>
  </si>
  <si>
    <t>15 (39)</t>
  </si>
  <si>
    <t>6 (9)</t>
  </si>
  <si>
    <t>6 (11)</t>
  </si>
  <si>
    <t>7 (13)</t>
  </si>
  <si>
    <t>13 (13)</t>
  </si>
  <si>
    <t>31 (33)</t>
  </si>
  <si>
    <t>6 (22)</t>
  </si>
  <si>
    <t>34 (49)</t>
  </si>
  <si>
    <t>144 (512)</t>
  </si>
  <si>
    <t>15 (510)</t>
  </si>
  <si>
    <t>37 (44)</t>
  </si>
  <si>
    <t>26 (37)</t>
  </si>
  <si>
    <t>8 (32)</t>
  </si>
  <si>
    <t>8 (50)</t>
  </si>
  <si>
    <t>41 (126)</t>
  </si>
  <si>
    <t>17 (4)</t>
  </si>
  <si>
    <t>33 (28)</t>
  </si>
  <si>
    <t>31 (16)</t>
  </si>
  <si>
    <t>14 (10)</t>
  </si>
  <si>
    <t>Central Pacific</t>
  </si>
  <si>
    <t>Mean_max_range_km</t>
  </si>
  <si>
    <t>SD.SE</t>
  </si>
  <si>
    <t>Methods to describe mean species ranges from published tracking studies.</t>
  </si>
  <si>
    <t>M. E. Gilmour*, J. Adams, B.A. Block, J.E. Caselle, A.M. Friedlander, E.T. Game, E.L. Hazen, N.D. Holmes, K.D. Lafferty, S.M. Maxwell, D.J. McCauley, E.M. Oleson, K. Pollock, S.A. Shaffer, N.H. Wolff, A. Wegmann</t>
  </si>
  <si>
    <t>* Corresponding author: Morgan Gilmour, mgilmour@usgs.gov</t>
  </si>
  <si>
    <t>Supplemental Materials for:</t>
  </si>
  <si>
    <t>Abbreviations used in Table S1</t>
  </si>
  <si>
    <r>
      <rPr>
        <i/>
        <sz val="11"/>
        <color theme="1"/>
        <rFont val="Calibri"/>
        <family val="2"/>
        <scheme val="minor"/>
      </rPr>
      <t>Carchahinus amblyrhynchos</t>
    </r>
    <r>
      <rPr>
        <sz val="11"/>
        <color theme="1"/>
        <rFont val="Calibri"/>
        <family val="2"/>
        <scheme val="minor"/>
      </rPr>
      <t xml:space="preserve"> (grey reef shark)</t>
    </r>
  </si>
  <si>
    <r>
      <t>Chelonia mydas</t>
    </r>
    <r>
      <rPr>
        <sz val="11"/>
        <color theme="1"/>
        <rFont val="Calibri"/>
        <family val="2"/>
        <scheme val="minor"/>
      </rPr>
      <t xml:space="preserve"> (green sea turtle)</t>
    </r>
  </si>
  <si>
    <r>
      <t>Great frigatebird (</t>
    </r>
    <r>
      <rPr>
        <i/>
        <sz val="11"/>
        <color theme="1"/>
        <rFont val="Calibri"/>
        <family val="2"/>
        <scheme val="minor"/>
      </rPr>
      <t>Fregata minor</t>
    </r>
    <r>
      <rPr>
        <sz val="11"/>
        <color theme="1"/>
        <rFont val="Calibri"/>
        <family val="2"/>
        <scheme val="minor"/>
      </rPr>
      <t>)</t>
    </r>
  </si>
  <si>
    <r>
      <t>Mobula alfredi</t>
    </r>
    <r>
      <rPr>
        <sz val="11"/>
        <color theme="1"/>
        <rFont val="Calibri"/>
        <family val="2"/>
        <scheme val="minor"/>
      </rPr>
      <t xml:space="preserve"> (reef manta ray)</t>
    </r>
  </si>
  <si>
    <r>
      <t>Peponocephala electra</t>
    </r>
    <r>
      <rPr>
        <sz val="11"/>
        <color theme="1"/>
        <rFont val="Calibri"/>
        <family val="2"/>
        <scheme val="minor"/>
      </rPr>
      <t xml:space="preserve"> (melon-headed whale)</t>
    </r>
  </si>
  <si>
    <r>
      <t>Red-footed booby (</t>
    </r>
    <r>
      <rPr>
        <i/>
        <sz val="11"/>
        <color theme="1"/>
        <rFont val="Calibri"/>
        <family val="2"/>
        <scheme val="minor"/>
      </rPr>
      <t>Sula sula</t>
    </r>
    <r>
      <rPr>
        <sz val="11"/>
        <color theme="1"/>
        <rFont val="Calibri"/>
        <family val="2"/>
        <scheme val="minor"/>
      </rPr>
      <t>)</t>
    </r>
  </si>
  <si>
    <r>
      <t>Sooty tern (</t>
    </r>
    <r>
      <rPr>
        <i/>
        <sz val="11"/>
        <color theme="1"/>
        <rFont val="Calibri"/>
        <family val="2"/>
        <scheme val="minor"/>
      </rPr>
      <t>Onychoprion fuscatus</t>
    </r>
    <r>
      <rPr>
        <sz val="11"/>
        <color theme="1"/>
        <rFont val="Calibri"/>
        <family val="2"/>
        <scheme val="minor"/>
      </rPr>
      <t>)</t>
    </r>
  </si>
  <si>
    <r>
      <t>Yellowfin tuna (</t>
    </r>
    <r>
      <rPr>
        <i/>
        <sz val="11"/>
        <color theme="1"/>
        <rFont val="Calibri"/>
        <family val="2"/>
        <scheme val="minor"/>
      </rPr>
      <t>Thunnus albacares</t>
    </r>
    <r>
      <rPr>
        <sz val="11"/>
        <color theme="1"/>
        <rFont val="Calibri"/>
        <family val="2"/>
        <scheme val="minor"/>
      </rPr>
      <t>)</t>
    </r>
  </si>
  <si>
    <r>
      <t>Tusiops truncatus</t>
    </r>
    <r>
      <rPr>
        <sz val="11"/>
        <color theme="1"/>
        <rFont val="Calibri"/>
        <family val="2"/>
        <scheme val="minor"/>
      </rPr>
      <t xml:space="preserve"> (bottlenose dolphin)</t>
    </r>
  </si>
  <si>
    <t>Life Stage</t>
  </si>
  <si>
    <t>non-breeder</t>
  </si>
  <si>
    <t>Data reported for adult individual</t>
  </si>
  <si>
    <t>Life stage (age, breeding staus) not reported by study</t>
  </si>
  <si>
    <t>Seabird parent brooding chick</t>
  </si>
  <si>
    <t>Seabird parent incubating egg</t>
  </si>
  <si>
    <t>Data reported for both seabird breeding stages</t>
  </si>
  <si>
    <t>Seabird fledgling</t>
  </si>
  <si>
    <t>Dolphin breeding stage, reported traveling with calf</t>
  </si>
  <si>
    <t>Data reported for juvenile individual</t>
  </si>
  <si>
    <t>Site</t>
  </si>
  <si>
    <t>Ocean_basin</t>
  </si>
  <si>
    <t>Data_Year</t>
  </si>
  <si>
    <t>Reference</t>
  </si>
  <si>
    <t>Data_source_within_text</t>
  </si>
  <si>
    <t>Movement_type</t>
  </si>
  <si>
    <t>a) Reported as-is in the published study;</t>
  </si>
  <si>
    <t>Due to variations in types of data reported between published studies, the mean and standard deviation or standard error are reported in Table S1 from one of the following:</t>
  </si>
  <si>
    <t>b) Calculated from summarized data reported for individuals within published study;</t>
  </si>
  <si>
    <t>Mean maximum non-migratory ranges of species were calculated from values reported in biotelemetry studies that used satellite telemetry and geolocation data.</t>
  </si>
  <si>
    <t>c) Measured from figures with scale bars in published study.</t>
  </si>
  <si>
    <t>Description of columns</t>
  </si>
  <si>
    <t>Focal species</t>
  </si>
  <si>
    <t>The mean maximum range calculated from each study; unit is km.</t>
  </si>
  <si>
    <t>The standard deviation or standard error reported or calculated from each study.</t>
  </si>
  <si>
    <t>SD_or_SE</t>
  </si>
  <si>
    <t>Sepcifies whether the value in the previous column is the SD or SE.</t>
  </si>
  <si>
    <t>Life_stage</t>
  </si>
  <si>
    <t>Details on the age and/or breeding stage of individuals in each study.</t>
  </si>
  <si>
    <t>The study site.</t>
  </si>
  <si>
    <t>The general region (e.g., state, province) where the study took place.</t>
  </si>
  <si>
    <t>The country in which the study took place.</t>
  </si>
  <si>
    <t>The ocean in which the study took place.</t>
  </si>
  <si>
    <t>The years during which the study occurred.</t>
  </si>
  <si>
    <t>The number of individual animals that contributed to the mean and SD/SE calculations. If species is a central place forager and multiple foraging trips were reported for each individual, the number of individual foraging trips is listed in parentheses.</t>
  </si>
  <si>
    <t>The type of movement that was measured to calculate the mean (e.g., maximum range of central plce foraging trip, linear displacement, or distance between tagging and pop-up locations).</t>
  </si>
  <si>
    <t>Braun et al 2014 PLoS ONE</t>
  </si>
  <si>
    <t>Jaine et al 2014 MEPS</t>
  </si>
  <si>
    <t>Christiansen et al 2017 MarBiol</t>
  </si>
  <si>
    <t>Troëng et al 2005 MarBiol</t>
  </si>
  <si>
    <t>Tanaka 1987 NSG</t>
  </si>
  <si>
    <t>References</t>
  </si>
  <si>
    <t>Adams, J., Felis, J.J., Czapanskiy, M.F., 2020. Habitat affinities and at-sea ranging behaviors among main Hawaiian Island seabirds: Breeding seabird telemetry, 2013-2016. (US Department of the Interior, Bureau of Ocean Energy Management, Pacific OCS Region No. OCS Study BOEM 2020-006). U.S. Geological Survey.</t>
  </si>
  <si>
    <t>Baird, R.W., Webster, D.L., Jarvis, S.M., Henderson, E., Watwood, S.L., Mahaffy, S.D., Guenther, B.D., Lerma, J.K., Cornforth, C.J., Venderzee, A.W., Anderson, D.B., 2019. Odontocete studies on the Pacific Missile Range Facility in August 2018: Satellite tagging, photo-identification, and passive acoustic monitoring. Final report. (Final report to Naval Facilities Engineering Command Pacific No. Contract No. N62470-15-D-8006 Task Order 6274218F0107).</t>
  </si>
  <si>
    <t>Balazs, G.H., Parker, D.M., Rice, M.R., 2017. Ocean pathways and residential foraging locations for satellite tracked green turtles breeding at French Frigate Shoals in the Hawaiian Islands. Micronesica 2017–04, 1–19.</t>
  </si>
  <si>
    <t>Balmer, B., Zolman, E., Bolton, J., Fauquier, D., Fougeres, E., George, R.C., Goldstein, T., Gowen, M., Kolkmeyer, T., Le-Bert, C., Mase, B., Norton, T., Peterson, J., Rowles, T., Saliki, J., Ylitalo, G., 2019. Ranging Patterns and Exposure to Cumulative Stressors of a Tursiops truncatus (Common Bottlenose Dolphin) in Georgia. Southeastern Naturalist 18, N1–N9. https://doi.org/10.1656/058.018.0112</t>
  </si>
  <si>
    <t>Braun, C.D., Skomal, G.B., Thorrold, S.R., Berumen, M.L., 2014. Diving Behavior of the Reef Manta Ray Links Coral Reefs with Adjacent Deep Pelagic Habitats. PLoS ONE 9, e88170. https://doi.org/10.1371/journal.pone.0088170</t>
  </si>
  <si>
    <t>Broderick, A.C., Coyne, M.S., Fuller, W.J., Glen, F., Godley, B.J., 2007. Fidelity and over-wintering of sea turtles. Proc. R. Soc. B 274, 1533–1539. https://doi.org/10.1098/rspb.2007.0211</t>
  </si>
  <si>
    <t>Carlisle, A.B., Tickler, D., Dale, J.J., Ferretti, F., Curnick, D.J., Chapple, T.K., Schallert, R.J., Castleton, M., Block, B.A., 2019. Estimating Space Use of Mobile Fishes in a Large Marine Protected Area With Methodological Considerations in Acoustic Array Design. Front. Mar. Sci. 6, 256. https://doi.org/10.3389/fmars.2019.00256</t>
  </si>
  <si>
    <t>Chambault, P., Dalleau, M., Nicet, J.-B., Mouquet, P., Ballorain, K., Jean, C., Ciccione, S., Bourjea, J., 2020. Contrasted habitats and individual plasticity drive the fine scale movements of juvenile green turtles in coastal ecosystems. Mov Ecol 8, 1. https://doi.org/10.1186/s40462-019-0184-2</t>
  </si>
  <si>
    <r>
      <t>Chan, S., Chan, J., Lo, L., Balazs, G.H., 2003. Satellite tracking of the post-nesting migration of a green turtle (</t>
    </r>
    <r>
      <rPr>
        <i/>
        <sz val="11"/>
        <color theme="1"/>
        <rFont val="Calibri"/>
        <family val="2"/>
        <scheme val="minor"/>
      </rPr>
      <t>Chelonia mydas</t>
    </r>
    <r>
      <rPr>
        <sz val="11"/>
        <color theme="1"/>
        <rFont val="Calibri"/>
        <family val="2"/>
        <scheme val="minor"/>
      </rPr>
      <t>) from Hong Kong. Marine Turtle Newsletter 102, 2–4.</t>
    </r>
  </si>
  <si>
    <t>Christiansen, F., Esteban, N., Mortimer, J.A., Dujon, A.M., Hays, G.C., 2017. Diel and seasonal patterns in activity and home range size of green turtles on their foraging grounds revealed by extended Fastloc-GPS tracking. Mar Biol 164, 10. https://doi.org/10.1007/s00227-016-3048-y</t>
  </si>
  <si>
    <t>Corkeron, P.J., Martin, A.R., 2004. Ranging and diving behaviour of two “offshore” bottlenose dolphins, Tursiops sp., off eastern Australia. Journal of the Marine Biological Association of the United Kingdom 84, 465–468.</t>
  </si>
  <si>
    <t>Craig, P., Parker, D., Brainard, R., Rice, M., Balazs, G., 2004. Migrations of green turtles in the central South Pacific. Biological Conservation 116, 433–438. https://doi.org/10.1016/S0006-3207(03)00217-9</t>
  </si>
  <si>
    <r>
      <t xml:space="preserve">Gilmour, M.E., Schreiber, E.A., Dearborn, D.C., 2012. Satellite telemetry of great frigatebirds </t>
    </r>
    <r>
      <rPr>
        <i/>
        <sz val="11"/>
        <color theme="1"/>
        <rFont val="Calibri"/>
        <family val="2"/>
        <scheme val="minor"/>
      </rPr>
      <t>Fregata minor</t>
    </r>
    <r>
      <rPr>
        <sz val="11"/>
        <color theme="1"/>
        <rFont val="Calibri"/>
        <family val="2"/>
        <scheme val="minor"/>
      </rPr>
      <t xml:space="preserve"> rearing chicks on Tern Island, North Central Pacific Ocean. Marine Ornithology 40, 17–23.</t>
    </r>
  </si>
  <si>
    <t>Gilmour, M.E., Trefry Hudson, S.A., Lamborg, C., Fleishman, A.B., Young, H.S., Shaffer, S.A., 2019. Tropical seabirds sample broadscale patterns of marine contaminants. Science of the Total Environment 691, 631–643. https://doi.org/10.1016/j.scitotenv.2019.07.147</t>
  </si>
  <si>
    <t>Godley, B., Lima, E., Åkesson, S., Broderick, A., Glen, F., Godfrey, M., Luschi, P., Hays, G., 2003. Movement patterns of green turtles in Brazilian coastal waters described by satellite tracking and flipper tagging. Mar. Ecol. Prog. Ser. 253, 279–288. https://doi.org/10.3354/meps253279</t>
  </si>
  <si>
    <t>Godley, B.J., Richardson, S., Broderick, A.C., Coyne, M.S., Glen, F., Hays, G.C., 2002. Long-term satellite telemetry of the movements and habitat utilisation by green turtles in the Mediterranean. Ecography 25, 352–362. https://doi.org/10.1034/j.1600-0587.2002.250312.x</t>
  </si>
  <si>
    <t>Hartel, E.F., Noke Durden, W., O’Corry-Crowe, G., 2020. Testing satellite telemetry within narrow ecosystems: nocturnal movements and habitat use of bottlenose dolphins within a convoluted estuarine system. Anim Biotelemetry 8, 13. https://doi.org/10.1186/s40317-020-00200-4</t>
  </si>
  <si>
    <r>
      <t>Huang, R.M., Bass Jr, O.L., Pimm, S.L., 2017. Sooty tern (</t>
    </r>
    <r>
      <rPr>
        <i/>
        <sz val="11"/>
        <color theme="1"/>
        <rFont val="Calibri"/>
        <family val="2"/>
        <scheme val="minor"/>
      </rPr>
      <t>Onychoprion fuscatus</t>
    </r>
    <r>
      <rPr>
        <sz val="11"/>
        <color theme="1"/>
        <rFont val="Calibri"/>
        <family val="2"/>
        <scheme val="minor"/>
      </rPr>
      <t>) survival, oil spills, shrimp fisheries, and hurricanes. PeerJ 5, e3287. https://doi.org/10.7717/peerj.3287</t>
    </r>
  </si>
  <si>
    <t>Jaeger, A., Feare, C.J., Summers, R.W., Lebarbenchon, C., Larose, C.S., Le Corre, M., 2017. Geolocation Reveals Year-Round at-Sea Distribution and Activity of a Superabundant Tropical Seabird, the Sooty Tern Onychoprion fuscatus. Front. Mar. Sci. 4, 394. https://doi.org/10.3389/fmars.2017.00394</t>
  </si>
  <si>
    <t>Jaine, F.R.A., Rohner, C., Weeks, S., Couturier, L.I.E., Bennett, M.B., Townsend, K.A., Richardson, A.J., 2014. Movements and habitat use of reef manta rays off eastern Australia: offshore excursions, deep diving and eddy affinity revealed by satellite telemetry. Mar. Ecol. Prog. Ser. 510, 73–86. https://doi.org/10.3354/meps10910</t>
  </si>
  <si>
    <t>Kappes, M.A., Weimerskirch, H., Pinaud, D., Le Corre, M., 2011. Variability of resource partitioning in sympatric tropical boobies. Mar. Ecol. Prog. Ser. 441, 281–294. https://doi.org/10.3354/meps09376</t>
  </si>
  <si>
    <t>Kennett, R., Munungurritj, N., Yunupingu, D., 2004. Migration patterns of marine turtles in the Gulf of Carpentaria, northern Australia: Implications for Aboriginal management. Wildl. Res. 31, 241–248. https://doi.org/10.1071/WR03002</t>
  </si>
  <si>
    <t>Kessel, S.T., Elamin, N.A., Yurkowski, D.J., Chekchak, T., Walter, R.P., Klaus, R., Hill, G., Hussey, N.E., 2017. Conservation of reef manta rays (Manta alfredi) in a UNESCO World Heritage Site: Large-scale island development or sustainable tourism? PLoS ONE 12, e0185419. https://doi.org/10.1371/journal.pone.0185419</t>
  </si>
  <si>
    <r>
      <t xml:space="preserve">Klatsky, L.J., Wells, R.S., Sweeney, J.C., 2007. Offshore Bottlenose Dolphins ( </t>
    </r>
    <r>
      <rPr>
        <i/>
        <sz val="11"/>
        <color theme="1"/>
        <rFont val="Calibri"/>
        <family val="2"/>
        <scheme val="minor"/>
      </rPr>
      <t>Tursiops truncatus</t>
    </r>
    <r>
      <rPr>
        <sz val="11"/>
        <color theme="1"/>
        <rFont val="Calibri"/>
        <family val="2"/>
        <scheme val="minor"/>
      </rPr>
      <t xml:space="preserve"> ): Movement and Dive Behavior Near the Bermuda Pedestal. J Mammal 88, 59–66. https://doi.org/10.1644/05-MAMM-A-365R1.1</t>
    </r>
  </si>
  <si>
    <t>Lam, C.H., Tam, C., Kobayashi, D.R., Lutcavage, M.E., 2020. Complex Dispersal of Adult Yellowfin Tuna From the Main Hawaiian Islands. Front. Mar. Sci. 7, 138. https://doi.org/10.3389/fmars.2020.00138</t>
  </si>
  <si>
    <t>Mate, B.R., Rossbach, K.A., Nieukirk, S.L., Wells, R.S., Blair Irvine, A., Scott, M.D., Read, A.J., 1995. Satellite-monitored movements and dive behavior of a bottlenose dolphin (Tursiops truncatus) in Tampa Bay, Florida. Marine Mammal Sci 11, 452–463. https://doi.org/10.1111/j.1748-7692.1995.tb00669.x</t>
  </si>
  <si>
    <t>Mendez, L., Borsa, P., Cruz, S.M., de Grissac, S., Hennicke, J., Lallemand, J., Prudor, A., Weimerskirch, H., 2017. Geographical variation in the foraging behaviour of the pantropical red-footed booby. Mar. Ecol. Prog. Ser. 568, 217–230. https://doi.org/10.3354/meps12052</t>
  </si>
  <si>
    <t>Mendez, L., Cotté, C., Prudor, A., Weimerskirch, H., 2016. Variability in foraging behaviour of red-footed boobies nesting on Europa Island. Acta Oecologica 72, 87–97. https://doi.org/10.1016/j.actao.2015.10.017</t>
  </si>
  <si>
    <r>
      <t xml:space="preserve">Mendez, L., Prudor, A., Weimerskirch, H., 2020. Inter‐population variation in the behaviour of adult and juvenile Red‐footed Boobies </t>
    </r>
    <r>
      <rPr>
        <i/>
        <sz val="11"/>
        <color theme="1"/>
        <rFont val="Calibri"/>
        <family val="2"/>
        <scheme val="minor"/>
      </rPr>
      <t>Sula sula</t>
    </r>
    <r>
      <rPr>
        <sz val="11"/>
        <color theme="1"/>
        <rFont val="Calibri"/>
        <family val="2"/>
        <scheme val="minor"/>
      </rPr>
      <t>. Ibis 162, 460–476. https://doi.org/10.1111/ibi.12779</t>
    </r>
  </si>
  <si>
    <t>Mott, R., Herrod, A., Clarke, R.H., 2017. Resource partitioning between species and sexes in Great Frigatebirds and Lesser Frigatebirds. The Auk 134, 153–167. https://doi.org/10.1642/AUK-16-184.1</t>
  </si>
  <si>
    <t>Naro-Maciel, E., Arengo, F., Galante, P., Vintinner, E., Holmes, K., Balazs, G., Sterling, E., 2018. Marine protected areas and migratory species: residency of green turtles at Palmyra Atoll, Central Pacific. Endang. Species. Res. 37, 165–182. https://doi.org/10.3354/esr00922</t>
  </si>
  <si>
    <t>Neumann, J.L., Larose, C.S., Brodin, G., Feare, C.J., 2018. Foraging ranges of incubating sooty terns Onychoprion fuscatus on Bird Island, Seychelles, during a transition from food plenty to scarcity, as revealed by GPS loggers. Marine Ornithology 46, 11–18.</t>
  </si>
  <si>
    <t>Richardson, A.J., Downes, K.J., Nolan, E.T., Brickle, P., Brown, J., Weber, N., Weber, S.B., 2018. Residency and reproductive status of yellowfin tuna in a proposed large-scale pelagic marine protected area. Aquatic Conserv: Mar Freshw Ecosyst 28, 1308–1316. https://doi.org/10.1002/aqc.2936</t>
  </si>
  <si>
    <r>
      <t xml:space="preserve">Schaefer, K.M., Fuller, D.W., Aldana, G., 2014. Movements, behavior, and habitat utilization of yellowfin tuna ( </t>
    </r>
    <r>
      <rPr>
        <i/>
        <sz val="11"/>
        <color theme="1"/>
        <rFont val="Calibri"/>
        <family val="2"/>
        <scheme val="minor"/>
      </rPr>
      <t>Thunnus albacares</t>
    </r>
    <r>
      <rPr>
        <sz val="11"/>
        <color theme="1"/>
        <rFont val="Calibri"/>
        <family val="2"/>
        <scheme val="minor"/>
      </rPr>
      <t xml:space="preserve"> ) in waters surrounding the Revillagigedo Islands Archipelago Biosphere Reserve, Mexico. Fish. Oceanogr. 23, 65–82. https://doi.org/10.1111/fog.12047</t>
    </r>
  </si>
  <si>
    <t>Schaefer, K.M., Fuller, D.W., Block, B.A., 2011. Movements, behavior, and habitat utilization of yellowfin tuna (Thunnus albacares) in the Pacific Ocean off Baja California, Mexico, determined from archival tag data analyses, including unscented Kalman filtering. Fisheries Research 112, 22–37. https://doi.org/10.1016/j.fishres.2011.08.006</t>
  </si>
  <si>
    <t>Seminoff, J.A., Zárate, P., Coyne, M., Foley, D.G., Parker, D., Lyon, B.N., Dutton, P.H., 2008. Post-nesting migrations of Galápagos green turtles Chelonia mydas in relation to oceanographic conditions: Integrating satellite telemetry with remotely sensed ocean data. Endang. Species. Res. 4, 57–72. https://doi.org/10.3354/esr00066</t>
  </si>
  <si>
    <t>Soanes, L.M., Bright, J.A., Brodin, G., Mukhida, F., Green, J.A., 2015. Tracking a small seabird: First records of foraging movements in the sooty tern Onychoprion fuscatus. Marine Ornithology 43, 235–239.</t>
  </si>
  <si>
    <t>Tanaka, S., 1987. SatelliteRadio Tracking of Bottlenose Dolphins Tursiops truncatus. Nippon Suisan Gakkaishi 53, 1327–1338.</t>
  </si>
  <si>
    <t>Troëng, S., Evans, D.R., Harrison, E., Lagueux, C.J., 2005. Migration of green turtles Chelonia mydas from Tortuguero, Costa Rica. Marine Biology 148, 435–447. https://doi.org/10.1007/s00227-005-0076-4</t>
  </si>
  <si>
    <t>Weimerskirch, H., Borsa, P., Cruz, S., de Grissac, S., Gardes, L., Lallemand, J., Le Corre, M., Prudor, A., 2017. Diversity of migration strategies among great frigatebirds populations. J Avian Biol 48, 103–113. https://doi.org/10.1111/jav.01330</t>
  </si>
  <si>
    <t>Weimerskirch, H., Le Corre, M., Tew Kai, E., Marsac, F., 2010. Foraging movements of great frigatebirds from Aldabra Island: Relationship with environmental variables and interactions with fisheries. Progress in Oceanography 86, 204–213. https://doi.org/10.1016/j.pocean.2010.04.003</t>
  </si>
  <si>
    <t>Wells, R., Schwacke, L., Rowles, T., Balmer, B., Zolman, E., Speakman, T., Townsend, F., Tumlin, M., Barleycorn, A., Wilkinson, K., 2017. Ranging patterns of common bottlenose dolphins Tursiops truncatus in Barataria Bay, Louisiana, following the Deepwater Horizon oil spill. Endang. Species. Res. 33, 159–180. https://doi.org/10.3354/esr00732</t>
  </si>
  <si>
    <r>
      <t xml:space="preserve">Weng, J.-S., Lee, M.-A., Liu, K.-M., Huang, H.-H., Wu, L.-J., 2017. Habitat and behaviour of adult yellowfin tuna ( </t>
    </r>
    <r>
      <rPr>
        <i/>
        <sz val="11"/>
        <color theme="1"/>
        <rFont val="Calibri"/>
        <family val="2"/>
        <scheme val="minor"/>
      </rPr>
      <t>Thunnus albacares</t>
    </r>
    <r>
      <rPr>
        <sz val="11"/>
        <color theme="1"/>
        <rFont val="Calibri"/>
        <family val="2"/>
        <scheme val="minor"/>
      </rPr>
      <t xml:space="preserve"> ) in the waters off southwestern Taiwan determined by pop-up satellite archival tags. Aquat. Living Resour. 30, 34. https://doi.org/10.1051/alr/2017034</t>
    </r>
  </si>
  <si>
    <r>
      <t xml:space="preserve">West, K.L., Walker, W.A., Baird, R.W., Webster, D.L., Schorr, G.S., 2018. Stomach contents and diel diving behavior of melon-headed whales ( </t>
    </r>
    <r>
      <rPr>
        <i/>
        <sz val="11"/>
        <color theme="1"/>
        <rFont val="Calibri"/>
        <family val="2"/>
        <scheme val="minor"/>
      </rPr>
      <t>Peponocephala electra</t>
    </r>
    <r>
      <rPr>
        <sz val="11"/>
        <color theme="1"/>
        <rFont val="Calibri"/>
        <family val="2"/>
        <scheme val="minor"/>
      </rPr>
      <t xml:space="preserve"> ) in Hawaiian waters. Mar Mam Sci 34, 1082–1096. https://doi.org/10.1111/mms.12507</t>
    </r>
  </si>
  <si>
    <t>White, T.D., Carlisle, A.B., Kroodsma, D.A., Block, B.A., Casagrandi, R., De Leo, G.A., Gatto, M., Micheli, F., McCauley, D.J., 2017. Assessing the effectiveness of a large marine protected area for reef shark conservation. Biological Conservation 207, 64–71. https://doi.org/10.1016/j.biocon.2017.01.009</t>
  </si>
  <si>
    <t>Woodworth, P.A., Schorr, G.S., Baird, R.W., Webster, D.L., McSweeney, D.J., Hanson, M.B., Andrews, R.D., Polovina, J.J., 2012. Eddies as offshore foraging grounds for melon-headed whales (Peponocephala electra). Marine Mammal Science 28, 638–647. https://doi.org/10.1111/j.1748-7692.2011.00509.x</t>
  </si>
  <si>
    <t>Young, H.S., Maxwell, S.M., Conners, M.G., Shaffer, S.A., 2015. Pelagic marine protected areas protect foraging habitat for multiple breeding seabirds in the central Pacific. Biological Conservation 181, 226–235. https://doi.org/10.1016/j.biocon.2014.10.027</t>
  </si>
  <si>
    <t>Because multiple published studies sometimes use the same dataset, all studies that reported the same study sites and years were compared with each other and only the published study that reported the largest number of individuals was used in calculations of means to prevent double-counting.</t>
  </si>
  <si>
    <t>The mean maximum range for each species is reported in Figure 4A of the main part of this manuscript.</t>
  </si>
  <si>
    <t>The published study; see References tab.</t>
  </si>
  <si>
    <t>The location where the tracking data used for the mean calculations can be found within the published study (e.g., text, Figures, Supplemental Information) .</t>
  </si>
  <si>
    <t>Evaluation of MPA designs that protect highly mobile megafauna now and under climate change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</si>
</sst>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0" fillId="0" borderId="0" xfId="0" applyNumberFormat="1"/>
    <xf numFmtId="3" fontId="0" fillId="0" borderId="0" xfId="0" applyNumberFormat="1"/>
    <xf numFmtId="0" fontId="0" fillId="0" borderId="0" xfId="0"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2" fillId="0" borderId="0" xfId="0" applyFont="1"/>
    <xf numFmtId="0" fontId="0" fillId="0" borderId="0" xfId="0" applyFo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C832-15D2-4A62-92CD-10A0FA03EE37}">
  <dimension ref="A1:B32"/>
  <sheetViews>
    <sheetView tabSelected="1" workbookViewId="0">
      <selection activeCell="G5" sqref="G5"/>
    </sheetView>
  </sheetViews>
  <sheetFormatPr defaultRowHeight="14.4" x14ac:dyDescent="0.3"/>
  <cols>
    <col min="1" max="1" width="23.6640625" customWidth="1"/>
  </cols>
  <sheetData>
    <row r="1" spans="1:1" x14ac:dyDescent="0.3">
      <c r="A1" t="s">
        <v>289</v>
      </c>
    </row>
    <row r="3" spans="1:1" x14ac:dyDescent="0.3">
      <c r="A3" s="5" t="s">
        <v>393</v>
      </c>
    </row>
    <row r="4" spans="1:1" x14ac:dyDescent="0.3">
      <c r="A4" s="6" t="s">
        <v>287</v>
      </c>
    </row>
    <row r="6" spans="1:1" x14ac:dyDescent="0.3">
      <c r="A6" t="s">
        <v>288</v>
      </c>
    </row>
    <row r="8" spans="1:1" x14ac:dyDescent="0.3">
      <c r="A8" s="9" t="s">
        <v>286</v>
      </c>
    </row>
    <row r="10" spans="1:1" x14ac:dyDescent="0.3">
      <c r="A10" t="s">
        <v>319</v>
      </c>
    </row>
    <row r="11" spans="1:1" x14ac:dyDescent="0.3">
      <c r="A11" t="s">
        <v>317</v>
      </c>
    </row>
    <row r="12" spans="1:1" x14ac:dyDescent="0.3">
      <c r="A12" t="s">
        <v>316</v>
      </c>
    </row>
    <row r="13" spans="1:1" x14ac:dyDescent="0.3">
      <c r="A13" t="s">
        <v>318</v>
      </c>
    </row>
    <row r="14" spans="1:1" x14ac:dyDescent="0.3">
      <c r="A14" t="s">
        <v>320</v>
      </c>
    </row>
    <row r="15" spans="1:1" x14ac:dyDescent="0.3">
      <c r="A15" t="s">
        <v>390</v>
      </c>
    </row>
    <row r="16" spans="1:1" x14ac:dyDescent="0.3">
      <c r="A16" t="s">
        <v>389</v>
      </c>
    </row>
    <row r="18" spans="1:2" x14ac:dyDescent="0.3">
      <c r="A18" s="9" t="s">
        <v>321</v>
      </c>
    </row>
    <row r="19" spans="1:2" x14ac:dyDescent="0.3">
      <c r="A19" t="s">
        <v>0</v>
      </c>
      <c r="B19" t="s">
        <v>322</v>
      </c>
    </row>
    <row r="20" spans="1:2" x14ac:dyDescent="0.3">
      <c r="A20" t="s">
        <v>284</v>
      </c>
      <c r="B20" t="s">
        <v>323</v>
      </c>
    </row>
    <row r="21" spans="1:2" x14ac:dyDescent="0.3">
      <c r="A21" t="s">
        <v>285</v>
      </c>
      <c r="B21" t="s">
        <v>324</v>
      </c>
    </row>
    <row r="22" spans="1:2" x14ac:dyDescent="0.3">
      <c r="A22" t="s">
        <v>325</v>
      </c>
      <c r="B22" t="s">
        <v>326</v>
      </c>
    </row>
    <row r="23" spans="1:2" x14ac:dyDescent="0.3">
      <c r="A23" t="s">
        <v>1</v>
      </c>
      <c r="B23" t="s">
        <v>334</v>
      </c>
    </row>
    <row r="24" spans="1:2" x14ac:dyDescent="0.3">
      <c r="A24" t="s">
        <v>327</v>
      </c>
      <c r="B24" t="s">
        <v>328</v>
      </c>
    </row>
    <row r="25" spans="1:2" x14ac:dyDescent="0.3">
      <c r="A25" t="s">
        <v>310</v>
      </c>
      <c r="B25" t="s">
        <v>329</v>
      </c>
    </row>
    <row r="26" spans="1:2" x14ac:dyDescent="0.3">
      <c r="A26" t="s">
        <v>2</v>
      </c>
      <c r="B26" t="s">
        <v>330</v>
      </c>
    </row>
    <row r="27" spans="1:2" x14ac:dyDescent="0.3">
      <c r="A27" t="s">
        <v>3</v>
      </c>
      <c r="B27" t="s">
        <v>331</v>
      </c>
    </row>
    <row r="28" spans="1:2" x14ac:dyDescent="0.3">
      <c r="A28" t="s">
        <v>311</v>
      </c>
      <c r="B28" t="s">
        <v>332</v>
      </c>
    </row>
    <row r="29" spans="1:2" x14ac:dyDescent="0.3">
      <c r="A29" t="s">
        <v>312</v>
      </c>
      <c r="B29" t="s">
        <v>333</v>
      </c>
    </row>
    <row r="30" spans="1:2" x14ac:dyDescent="0.3">
      <c r="A30" t="s">
        <v>313</v>
      </c>
      <c r="B30" t="s">
        <v>391</v>
      </c>
    </row>
    <row r="31" spans="1:2" x14ac:dyDescent="0.3">
      <c r="A31" t="s">
        <v>314</v>
      </c>
      <c r="B31" t="s">
        <v>392</v>
      </c>
    </row>
    <row r="32" spans="1:2" x14ac:dyDescent="0.3">
      <c r="A32" t="s">
        <v>315</v>
      </c>
      <c r="B32" t="s">
        <v>335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3BD1E-2BDD-449A-9C83-47258EA3E669}">
  <dimension ref="A1:N78"/>
  <sheetViews>
    <sheetView workbookViewId="0">
      <pane ySplit="1" topLeftCell="A2" activePane="bottomLeft" state="frozen"/>
      <selection pane="bottomLeft" activeCell="A2" sqref="A2"/>
    </sheetView>
  </sheetViews>
  <sheetFormatPr defaultRowHeight="14.4" x14ac:dyDescent="0.3"/>
  <cols>
    <col min="2" max="2" width="20.21875" bestFit="1" customWidth="1"/>
    <col min="5" max="5" width="12.6640625" customWidth="1"/>
    <col min="10" max="10" width="14.88671875" bestFit="1" customWidth="1"/>
    <col min="11" max="11" width="17.88671875" customWidth="1"/>
    <col min="12" max="12" width="27" customWidth="1"/>
    <col min="13" max="13" width="47.88671875" bestFit="1" customWidth="1"/>
  </cols>
  <sheetData>
    <row r="1" spans="1:14" x14ac:dyDescent="0.3">
      <c r="A1" s="1" t="s">
        <v>0</v>
      </c>
      <c r="B1" s="1" t="s">
        <v>284</v>
      </c>
      <c r="C1" s="1" t="s">
        <v>285</v>
      </c>
      <c r="D1" s="1" t="s">
        <v>325</v>
      </c>
      <c r="E1" s="1" t="s">
        <v>1</v>
      </c>
      <c r="F1" s="1" t="s">
        <v>327</v>
      </c>
      <c r="G1" s="1" t="s">
        <v>310</v>
      </c>
      <c r="H1" s="1" t="s">
        <v>2</v>
      </c>
      <c r="I1" s="1" t="s">
        <v>3</v>
      </c>
      <c r="J1" s="1" t="s">
        <v>311</v>
      </c>
      <c r="K1" s="1" t="s">
        <v>312</v>
      </c>
      <c r="L1" s="1" t="s">
        <v>313</v>
      </c>
      <c r="M1" s="1" t="s">
        <v>314</v>
      </c>
      <c r="N1" s="1" t="s">
        <v>315</v>
      </c>
    </row>
    <row r="2" spans="1:14" x14ac:dyDescent="0.3">
      <c r="A2" t="s">
        <v>93</v>
      </c>
      <c r="B2" s="2">
        <f>AVERAGE(28,169,30,22.5,4,15,45)</f>
        <v>44.785714285714285</v>
      </c>
      <c r="C2" s="2">
        <f>STDEV(28,169,30,22.5,4,15,45)</f>
        <v>56.238967171983418</v>
      </c>
      <c r="D2" t="s">
        <v>5</v>
      </c>
      <c r="E2">
        <v>7</v>
      </c>
      <c r="F2" t="s">
        <v>11</v>
      </c>
      <c r="G2" t="s">
        <v>94</v>
      </c>
      <c r="H2" t="s">
        <v>95</v>
      </c>
      <c r="I2" t="s">
        <v>96</v>
      </c>
      <c r="J2" t="s">
        <v>9</v>
      </c>
      <c r="K2" t="s">
        <v>97</v>
      </c>
      <c r="L2" t="s">
        <v>336</v>
      </c>
      <c r="M2" t="s">
        <v>18</v>
      </c>
      <c r="N2" t="s">
        <v>98</v>
      </c>
    </row>
    <row r="3" spans="1:14" x14ac:dyDescent="0.3">
      <c r="A3" t="s">
        <v>93</v>
      </c>
      <c r="B3">
        <v>8.5</v>
      </c>
      <c r="C3">
        <v>3</v>
      </c>
      <c r="D3" t="s">
        <v>5</v>
      </c>
      <c r="E3">
        <v>3</v>
      </c>
      <c r="F3" t="s">
        <v>11</v>
      </c>
      <c r="G3" t="s">
        <v>99</v>
      </c>
      <c r="H3" t="s">
        <v>95</v>
      </c>
      <c r="I3" t="s">
        <v>100</v>
      </c>
      <c r="J3" t="s">
        <v>9</v>
      </c>
      <c r="K3" t="s">
        <v>101</v>
      </c>
      <c r="L3" t="s">
        <v>102</v>
      </c>
      <c r="M3" t="s">
        <v>103</v>
      </c>
      <c r="N3" t="s">
        <v>104</v>
      </c>
    </row>
    <row r="4" spans="1:14" x14ac:dyDescent="0.3">
      <c r="A4" t="s">
        <v>93</v>
      </c>
      <c r="B4" s="2">
        <f>AVERAGE(15,28,89,76,4,28,50,22,4,6,92)</f>
        <v>37.636363636363633</v>
      </c>
      <c r="C4" s="2">
        <f>STDEV(15,28,89,76,4,28,50,22,4,6,92)</f>
        <v>33.800215168761063</v>
      </c>
      <c r="D4" t="s">
        <v>5</v>
      </c>
      <c r="E4">
        <v>11</v>
      </c>
      <c r="F4" t="s">
        <v>11</v>
      </c>
      <c r="G4" t="s">
        <v>105</v>
      </c>
      <c r="H4" t="s">
        <v>105</v>
      </c>
      <c r="I4" t="s">
        <v>106</v>
      </c>
      <c r="J4" t="s">
        <v>9</v>
      </c>
      <c r="K4" t="s">
        <v>107</v>
      </c>
      <c r="L4" t="s">
        <v>108</v>
      </c>
      <c r="M4" t="s">
        <v>18</v>
      </c>
      <c r="N4" t="s">
        <v>98</v>
      </c>
    </row>
    <row r="5" spans="1:14" x14ac:dyDescent="0.3">
      <c r="A5" t="s">
        <v>93</v>
      </c>
      <c r="B5">
        <v>247</v>
      </c>
      <c r="C5" s="2">
        <v>149</v>
      </c>
      <c r="D5" t="s">
        <v>5</v>
      </c>
      <c r="E5">
        <v>8</v>
      </c>
      <c r="F5" t="s">
        <v>11</v>
      </c>
      <c r="G5" t="s">
        <v>109</v>
      </c>
      <c r="H5" t="s">
        <v>110</v>
      </c>
      <c r="I5" t="s">
        <v>30</v>
      </c>
      <c r="J5" t="s">
        <v>16</v>
      </c>
      <c r="K5" t="s">
        <v>111</v>
      </c>
      <c r="L5" t="s">
        <v>337</v>
      </c>
      <c r="M5" t="s">
        <v>112</v>
      </c>
      <c r="N5" t="s">
        <v>104</v>
      </c>
    </row>
    <row r="6" spans="1:14" x14ac:dyDescent="0.3">
      <c r="A6" t="s">
        <v>89</v>
      </c>
      <c r="B6">
        <f>MEDIAN(40.4,182.1,88.6,18.7,43.8,926.3)</f>
        <v>66.199999999999989</v>
      </c>
      <c r="C6">
        <f>(STDEV(40.4,182.1,88.6,18.7,43.8,926.3))/SQRT(6)</f>
        <v>143.91189607997435</v>
      </c>
      <c r="D6" t="s">
        <v>27</v>
      </c>
      <c r="E6">
        <v>6</v>
      </c>
      <c r="F6" t="s">
        <v>11</v>
      </c>
      <c r="G6" t="s">
        <v>20</v>
      </c>
      <c r="H6" t="s">
        <v>21</v>
      </c>
      <c r="I6" t="s">
        <v>15</v>
      </c>
      <c r="J6" t="s">
        <v>16</v>
      </c>
      <c r="K6" t="s">
        <v>90</v>
      </c>
      <c r="L6" t="s">
        <v>91</v>
      </c>
      <c r="M6" t="s">
        <v>18</v>
      </c>
      <c r="N6" t="s">
        <v>92</v>
      </c>
    </row>
    <row r="7" spans="1:14" x14ac:dyDescent="0.3">
      <c r="A7" t="s">
        <v>113</v>
      </c>
      <c r="B7">
        <f>AVERAGE(73,58,40)</f>
        <v>57</v>
      </c>
      <c r="C7" s="2">
        <f>STDEV(73,58,40)</f>
        <v>16.522711641858304</v>
      </c>
      <c r="D7" t="s">
        <v>5</v>
      </c>
      <c r="E7">
        <v>3</v>
      </c>
      <c r="F7" t="s">
        <v>11</v>
      </c>
      <c r="G7" t="s">
        <v>105</v>
      </c>
      <c r="H7" t="s">
        <v>105</v>
      </c>
      <c r="I7" t="s">
        <v>106</v>
      </c>
      <c r="J7" t="s">
        <v>9</v>
      </c>
      <c r="K7">
        <v>2013</v>
      </c>
      <c r="L7" t="s">
        <v>108</v>
      </c>
      <c r="M7" t="s">
        <v>18</v>
      </c>
      <c r="N7" t="s">
        <v>98</v>
      </c>
    </row>
    <row r="8" spans="1:14" x14ac:dyDescent="0.3">
      <c r="A8" t="s">
        <v>113</v>
      </c>
      <c r="B8">
        <v>1358</v>
      </c>
      <c r="C8" s="2" t="s">
        <v>11</v>
      </c>
      <c r="D8" t="s">
        <v>11</v>
      </c>
      <c r="E8">
        <v>120</v>
      </c>
      <c r="F8" t="s">
        <v>11</v>
      </c>
      <c r="G8" t="s">
        <v>114</v>
      </c>
      <c r="H8" t="s">
        <v>115</v>
      </c>
      <c r="I8" t="s">
        <v>116</v>
      </c>
      <c r="J8" t="s">
        <v>16</v>
      </c>
      <c r="K8" t="s">
        <v>117</v>
      </c>
      <c r="L8" t="s">
        <v>118</v>
      </c>
      <c r="M8" t="s">
        <v>119</v>
      </c>
      <c r="N8" t="s">
        <v>104</v>
      </c>
    </row>
    <row r="9" spans="1:14" x14ac:dyDescent="0.3">
      <c r="A9" t="s">
        <v>113</v>
      </c>
      <c r="B9" s="2">
        <f>AVERAGE(1006.2,819.7,1718.5)</f>
        <v>1181.4666666666667</v>
      </c>
      <c r="C9" s="2">
        <f>STDEV(1006.2,819.7,1718.5)</f>
        <v>474.34076710033401</v>
      </c>
      <c r="D9" t="s">
        <v>5</v>
      </c>
      <c r="E9">
        <f>SUM(29,4,15)</f>
        <v>48</v>
      </c>
      <c r="F9" t="s">
        <v>11</v>
      </c>
      <c r="G9" t="s">
        <v>120</v>
      </c>
      <c r="H9" t="s">
        <v>121</v>
      </c>
      <c r="I9" t="s">
        <v>116</v>
      </c>
      <c r="J9" t="s">
        <v>16</v>
      </c>
      <c r="K9" t="s">
        <v>122</v>
      </c>
      <c r="L9" t="s">
        <v>123</v>
      </c>
      <c r="M9" t="s">
        <v>124</v>
      </c>
      <c r="N9" t="s">
        <v>104</v>
      </c>
    </row>
    <row r="10" spans="1:14" x14ac:dyDescent="0.3">
      <c r="A10" t="s">
        <v>113</v>
      </c>
      <c r="B10" s="2">
        <v>1514</v>
      </c>
      <c r="C10" s="2">
        <v>541</v>
      </c>
      <c r="D10" t="s">
        <v>5</v>
      </c>
      <c r="E10">
        <v>6</v>
      </c>
      <c r="F10" t="s">
        <v>125</v>
      </c>
      <c r="G10" t="s">
        <v>57</v>
      </c>
      <c r="H10" t="s">
        <v>14</v>
      </c>
      <c r="I10" t="s">
        <v>15</v>
      </c>
      <c r="J10" t="s">
        <v>16</v>
      </c>
      <c r="K10" t="s">
        <v>126</v>
      </c>
      <c r="L10" t="s">
        <v>127</v>
      </c>
      <c r="M10" t="s">
        <v>128</v>
      </c>
      <c r="N10" t="s">
        <v>129</v>
      </c>
    </row>
    <row r="11" spans="1:14" x14ac:dyDescent="0.3">
      <c r="A11" t="s">
        <v>113</v>
      </c>
      <c r="B11" s="2">
        <f>AVERAGE(62,40,71.8,305.8,1064.7,51.4)</f>
        <v>265.95000000000005</v>
      </c>
      <c r="C11" s="2">
        <f>STDEV(62,40,71.8,305.8,1064.7,51.4)</f>
        <v>403.9714135925957</v>
      </c>
      <c r="D11" t="s">
        <v>5</v>
      </c>
      <c r="E11">
        <v>6</v>
      </c>
      <c r="F11" t="s">
        <v>11</v>
      </c>
      <c r="G11" t="s">
        <v>130</v>
      </c>
      <c r="H11" t="s">
        <v>130</v>
      </c>
      <c r="I11" t="s">
        <v>130</v>
      </c>
      <c r="J11" t="s">
        <v>16</v>
      </c>
      <c r="K11" t="s">
        <v>86</v>
      </c>
      <c r="L11" t="s">
        <v>131</v>
      </c>
      <c r="M11" t="s">
        <v>132</v>
      </c>
      <c r="N11" t="s">
        <v>98</v>
      </c>
    </row>
    <row r="12" spans="1:14" x14ac:dyDescent="0.3">
      <c r="A12" t="s">
        <v>113</v>
      </c>
      <c r="B12" s="2">
        <f>AVERAGE(90.1,148,65.3,16.2,95,79.9,187,41.3)</f>
        <v>90.35</v>
      </c>
      <c r="C12" s="2">
        <f>STDEV(90.1,148,65.3,16.2,95,79.9,187,41.3)</f>
        <v>55.197386066474479</v>
      </c>
      <c r="D12" t="s">
        <v>5</v>
      </c>
      <c r="E12">
        <v>8</v>
      </c>
      <c r="F12" t="s">
        <v>11</v>
      </c>
      <c r="G12" t="s">
        <v>133</v>
      </c>
      <c r="H12" t="s">
        <v>133</v>
      </c>
      <c r="I12" t="s">
        <v>106</v>
      </c>
      <c r="J12" t="s">
        <v>77</v>
      </c>
      <c r="K12" t="s">
        <v>134</v>
      </c>
      <c r="L12" t="s">
        <v>135</v>
      </c>
      <c r="M12" t="s">
        <v>18</v>
      </c>
      <c r="N12" t="s">
        <v>104</v>
      </c>
    </row>
    <row r="13" spans="1:14" x14ac:dyDescent="0.3">
      <c r="A13" t="s">
        <v>185</v>
      </c>
      <c r="B13" s="2">
        <f>AVERAGE(6.7,11.5,5.6,6.9,14,6.4,2.7,3.6)</f>
        <v>7.1749999999999998</v>
      </c>
      <c r="C13" s="2">
        <f>STDEV(6.7,11.5,5.6,6.9,14,6.4,2.7,3.6)</f>
        <v>3.8074175725061425</v>
      </c>
      <c r="D13" t="s">
        <v>5</v>
      </c>
      <c r="E13">
        <v>8</v>
      </c>
      <c r="F13" t="s">
        <v>50</v>
      </c>
      <c r="G13" t="s">
        <v>105</v>
      </c>
      <c r="H13" t="s">
        <v>105</v>
      </c>
      <c r="I13" t="s">
        <v>106</v>
      </c>
      <c r="J13" t="s">
        <v>9</v>
      </c>
      <c r="K13" t="s">
        <v>186</v>
      </c>
      <c r="L13" t="s">
        <v>338</v>
      </c>
      <c r="M13" t="s">
        <v>152</v>
      </c>
      <c r="N13" t="s">
        <v>187</v>
      </c>
    </row>
    <row r="14" spans="1:14" x14ac:dyDescent="0.3">
      <c r="A14" t="s">
        <v>185</v>
      </c>
      <c r="B14" s="2">
        <f>AVERAGE(32.5,30,80,90,65,550,225)</f>
        <v>153.21428571428572</v>
      </c>
      <c r="C14" s="2">
        <f>STDEV(32.5,30,80,90,65,550,225)</f>
        <v>186.85285145064844</v>
      </c>
      <c r="D14" t="s">
        <v>5</v>
      </c>
      <c r="E14">
        <v>8</v>
      </c>
      <c r="F14" t="s">
        <v>188</v>
      </c>
      <c r="G14" t="s">
        <v>189</v>
      </c>
      <c r="H14" t="s">
        <v>190</v>
      </c>
      <c r="I14" t="s">
        <v>191</v>
      </c>
      <c r="J14" t="s">
        <v>77</v>
      </c>
      <c r="K14" t="s">
        <v>192</v>
      </c>
      <c r="L14" t="s">
        <v>193</v>
      </c>
      <c r="M14" t="s">
        <v>194</v>
      </c>
      <c r="N14" t="s">
        <v>187</v>
      </c>
    </row>
    <row r="15" spans="1:14" x14ac:dyDescent="0.3">
      <c r="A15" t="s">
        <v>185</v>
      </c>
      <c r="B15" s="2">
        <f>AVERAGE(62.5,64.9,20.3,24.1,47.3,48.7,79.2,59.5,32.4,61.5)</f>
        <v>50.04</v>
      </c>
      <c r="C15" s="2">
        <f>STDEV(62.5,64.9,20.3,24.1,47.3,48.7,79.2,59.5,32.4,61.5)</f>
        <v>19.221007026457048</v>
      </c>
      <c r="D15" t="s">
        <v>5</v>
      </c>
      <c r="E15">
        <v>10</v>
      </c>
      <c r="F15" t="s">
        <v>50</v>
      </c>
      <c r="G15" t="s">
        <v>195</v>
      </c>
      <c r="H15" t="s">
        <v>196</v>
      </c>
      <c r="I15" t="s">
        <v>197</v>
      </c>
      <c r="J15" t="s">
        <v>198</v>
      </c>
      <c r="K15" t="s">
        <v>199</v>
      </c>
      <c r="L15" t="s">
        <v>339</v>
      </c>
      <c r="M15" t="s">
        <v>200</v>
      </c>
      <c r="N15" t="s">
        <v>187</v>
      </c>
    </row>
    <row r="16" spans="1:14" x14ac:dyDescent="0.3">
      <c r="A16" t="s">
        <v>185</v>
      </c>
      <c r="B16">
        <f>AVERAGE(6,5,15,15)</f>
        <v>10.25</v>
      </c>
      <c r="C16">
        <f>STDEV(6,5,15,15)</f>
        <v>5.5</v>
      </c>
      <c r="D16" t="s">
        <v>5</v>
      </c>
      <c r="E16">
        <v>2</v>
      </c>
      <c r="F16" t="s">
        <v>50</v>
      </c>
      <c r="G16" t="s">
        <v>201</v>
      </c>
      <c r="H16" t="s">
        <v>202</v>
      </c>
      <c r="I16" t="s">
        <v>202</v>
      </c>
      <c r="J16" t="s">
        <v>203</v>
      </c>
      <c r="K16" t="s">
        <v>204</v>
      </c>
      <c r="L16" t="s">
        <v>205</v>
      </c>
      <c r="M16" t="s">
        <v>161</v>
      </c>
      <c r="N16" t="s">
        <v>187</v>
      </c>
    </row>
    <row r="17" spans="1:14" x14ac:dyDescent="0.3">
      <c r="A17" t="s">
        <v>185</v>
      </c>
      <c r="B17">
        <f>AVERAGE(22.1,27.4,29.4,25)</f>
        <v>25.975000000000001</v>
      </c>
      <c r="C17" s="2">
        <f>STDEV(22.1,27.4,29.4,25)</f>
        <v>3.1478828864280359</v>
      </c>
      <c r="D17" t="s">
        <v>5</v>
      </c>
      <c r="E17">
        <v>4</v>
      </c>
      <c r="F17" t="s">
        <v>50</v>
      </c>
      <c r="G17" t="s">
        <v>206</v>
      </c>
      <c r="H17" t="s">
        <v>14</v>
      </c>
      <c r="I17" t="s">
        <v>15</v>
      </c>
      <c r="J17" t="s">
        <v>16</v>
      </c>
      <c r="K17" t="s">
        <v>207</v>
      </c>
      <c r="L17" t="s">
        <v>208</v>
      </c>
      <c r="M17" t="s">
        <v>209</v>
      </c>
      <c r="N17" t="s">
        <v>187</v>
      </c>
    </row>
    <row r="18" spans="1:14" x14ac:dyDescent="0.3">
      <c r="A18" t="s">
        <v>185</v>
      </c>
      <c r="B18">
        <f>AVERAGE(10.2,9.1,12.5,9.6,14.8)</f>
        <v>11.24</v>
      </c>
      <c r="C18" s="2">
        <f>STDEV(10.2,9.1,12.5,9.6,14.8)</f>
        <v>2.3776038357977058</v>
      </c>
      <c r="D18" t="s">
        <v>5</v>
      </c>
      <c r="E18">
        <v>5</v>
      </c>
      <c r="F18" t="s">
        <v>50</v>
      </c>
      <c r="G18" t="s">
        <v>210</v>
      </c>
      <c r="H18" t="s">
        <v>14</v>
      </c>
      <c r="I18" t="s">
        <v>15</v>
      </c>
      <c r="J18" t="s">
        <v>16</v>
      </c>
      <c r="K18" t="s">
        <v>207</v>
      </c>
      <c r="L18" t="s">
        <v>208</v>
      </c>
      <c r="M18" t="s">
        <v>211</v>
      </c>
      <c r="N18" t="s">
        <v>187</v>
      </c>
    </row>
    <row r="19" spans="1:14" x14ac:dyDescent="0.3">
      <c r="A19" t="s">
        <v>185</v>
      </c>
      <c r="B19">
        <f>AVERAGE(26.9,24.2)</f>
        <v>25.549999999999997</v>
      </c>
      <c r="C19" s="2">
        <f>STDEV(26.9,24.2)</f>
        <v>1.9091883092036777</v>
      </c>
      <c r="D19" t="s">
        <v>5</v>
      </c>
      <c r="E19">
        <v>2</v>
      </c>
      <c r="F19" t="s">
        <v>50</v>
      </c>
      <c r="G19" t="s">
        <v>212</v>
      </c>
      <c r="H19" t="s">
        <v>14</v>
      </c>
      <c r="I19" t="s">
        <v>15</v>
      </c>
      <c r="J19" t="s">
        <v>16</v>
      </c>
      <c r="K19" t="s">
        <v>207</v>
      </c>
      <c r="L19" t="s">
        <v>208</v>
      </c>
      <c r="M19" t="s">
        <v>213</v>
      </c>
      <c r="N19" t="s">
        <v>187</v>
      </c>
    </row>
    <row r="20" spans="1:14" x14ac:dyDescent="0.3">
      <c r="A20" t="s">
        <v>185</v>
      </c>
      <c r="B20">
        <v>22.1</v>
      </c>
      <c r="C20" t="s">
        <v>11</v>
      </c>
      <c r="D20" t="s">
        <v>11</v>
      </c>
      <c r="E20">
        <v>1</v>
      </c>
      <c r="F20" t="s">
        <v>50</v>
      </c>
      <c r="G20" t="s">
        <v>214</v>
      </c>
      <c r="H20" t="s">
        <v>283</v>
      </c>
      <c r="I20" t="s">
        <v>15</v>
      </c>
      <c r="J20" t="s">
        <v>16</v>
      </c>
      <c r="K20" t="s">
        <v>207</v>
      </c>
      <c r="L20" t="s">
        <v>208</v>
      </c>
      <c r="M20" t="s">
        <v>215</v>
      </c>
      <c r="N20" t="s">
        <v>187</v>
      </c>
    </row>
    <row r="21" spans="1:14" x14ac:dyDescent="0.3">
      <c r="A21" t="s">
        <v>185</v>
      </c>
      <c r="B21">
        <f>AVERAGE(40,9)</f>
        <v>24.5</v>
      </c>
      <c r="C21" s="2">
        <f>STDEV(40,9)</f>
        <v>21.920310216782973</v>
      </c>
      <c r="D21" t="s">
        <v>5</v>
      </c>
      <c r="E21">
        <v>2</v>
      </c>
      <c r="F21" t="s">
        <v>50</v>
      </c>
      <c r="G21" t="s">
        <v>216</v>
      </c>
      <c r="H21" t="s">
        <v>14</v>
      </c>
      <c r="I21" t="s">
        <v>15</v>
      </c>
      <c r="J21" t="s">
        <v>16</v>
      </c>
      <c r="K21" t="s">
        <v>207</v>
      </c>
      <c r="L21" t="s">
        <v>208</v>
      </c>
      <c r="M21" t="s">
        <v>217</v>
      </c>
      <c r="N21" t="s">
        <v>187</v>
      </c>
    </row>
    <row r="22" spans="1:14" x14ac:dyDescent="0.3">
      <c r="A22" t="s">
        <v>185</v>
      </c>
      <c r="B22">
        <v>5.2</v>
      </c>
      <c r="C22" t="s">
        <v>11</v>
      </c>
      <c r="D22" t="s">
        <v>11</v>
      </c>
      <c r="E22">
        <v>1</v>
      </c>
      <c r="F22" t="s">
        <v>50</v>
      </c>
      <c r="G22" t="s">
        <v>14</v>
      </c>
      <c r="H22" t="s">
        <v>14</v>
      </c>
      <c r="I22" t="s">
        <v>15</v>
      </c>
      <c r="J22" t="s">
        <v>16</v>
      </c>
      <c r="K22" t="s">
        <v>207</v>
      </c>
      <c r="L22" t="s">
        <v>208</v>
      </c>
      <c r="M22" t="s">
        <v>218</v>
      </c>
      <c r="N22" t="s">
        <v>187</v>
      </c>
    </row>
    <row r="23" spans="1:14" x14ac:dyDescent="0.3">
      <c r="A23" t="s">
        <v>185</v>
      </c>
      <c r="B23">
        <v>4.7</v>
      </c>
      <c r="C23" t="s">
        <v>11</v>
      </c>
      <c r="D23" t="s">
        <v>11</v>
      </c>
      <c r="E23">
        <v>1</v>
      </c>
      <c r="F23" t="s">
        <v>50</v>
      </c>
      <c r="G23" t="s">
        <v>57</v>
      </c>
      <c r="H23" t="s">
        <v>14</v>
      </c>
      <c r="I23" t="s">
        <v>15</v>
      </c>
      <c r="J23" t="s">
        <v>16</v>
      </c>
      <c r="K23" t="s">
        <v>207</v>
      </c>
      <c r="L23" t="s">
        <v>208</v>
      </c>
      <c r="M23" t="s">
        <v>219</v>
      </c>
      <c r="N23" t="s">
        <v>187</v>
      </c>
    </row>
    <row r="24" spans="1:14" x14ac:dyDescent="0.3">
      <c r="A24" t="s">
        <v>185</v>
      </c>
      <c r="B24" s="2">
        <f>AVERAGE(3.6,4.9,1.5)</f>
        <v>3.3333333333333335</v>
      </c>
      <c r="C24" s="2">
        <f>STDEV(3.6,4.9,1.5)</f>
        <v>1.7156145643277032</v>
      </c>
      <c r="D24" t="s">
        <v>5</v>
      </c>
      <c r="E24">
        <v>3</v>
      </c>
      <c r="F24" t="s">
        <v>50</v>
      </c>
      <c r="G24" t="s">
        <v>220</v>
      </c>
      <c r="H24" t="s">
        <v>14</v>
      </c>
      <c r="I24" t="s">
        <v>15</v>
      </c>
      <c r="J24" t="s">
        <v>16</v>
      </c>
      <c r="K24" t="s">
        <v>207</v>
      </c>
      <c r="L24" t="s">
        <v>208</v>
      </c>
      <c r="M24" t="s">
        <v>221</v>
      </c>
      <c r="N24" t="s">
        <v>187</v>
      </c>
    </row>
    <row r="25" spans="1:14" x14ac:dyDescent="0.3">
      <c r="A25" t="s">
        <v>185</v>
      </c>
      <c r="B25" s="2">
        <f>AVERAGE(30.4,1.6,13.8,9.5,6.6,6.5,4.4,4.1,2.8,1.3,2.7,6.5)</f>
        <v>7.5166666666666666</v>
      </c>
      <c r="C25" s="2">
        <f>STDEV(30.4,1.6,13.8,9.5,6.6,6.5,4.4,4.1,2.8,1.3,2.7,6.5)</f>
        <v>8.0366018749823382</v>
      </c>
      <c r="D25" t="s">
        <v>5</v>
      </c>
      <c r="E25">
        <v>12</v>
      </c>
      <c r="F25" t="s">
        <v>50</v>
      </c>
      <c r="G25" t="s">
        <v>20</v>
      </c>
      <c r="H25" t="s">
        <v>21</v>
      </c>
      <c r="I25" t="s">
        <v>15</v>
      </c>
      <c r="J25" t="s">
        <v>16</v>
      </c>
      <c r="K25" t="s">
        <v>222</v>
      </c>
      <c r="L25" t="s">
        <v>223</v>
      </c>
      <c r="M25" t="s">
        <v>224</v>
      </c>
      <c r="N25" t="s">
        <v>167</v>
      </c>
    </row>
    <row r="26" spans="1:14" x14ac:dyDescent="0.3">
      <c r="A26" t="s">
        <v>185</v>
      </c>
      <c r="B26">
        <v>8</v>
      </c>
      <c r="C26" t="s">
        <v>11</v>
      </c>
      <c r="D26" t="s">
        <v>11</v>
      </c>
      <c r="E26">
        <v>11</v>
      </c>
      <c r="F26" t="s">
        <v>188</v>
      </c>
      <c r="G26" t="s">
        <v>6</v>
      </c>
      <c r="H26" t="s">
        <v>7</v>
      </c>
      <c r="I26" t="s">
        <v>8</v>
      </c>
      <c r="J26" t="s">
        <v>9</v>
      </c>
      <c r="K26" t="s">
        <v>225</v>
      </c>
      <c r="L26" t="s">
        <v>226</v>
      </c>
      <c r="M26" t="s">
        <v>227</v>
      </c>
      <c r="N26" t="s">
        <v>187</v>
      </c>
    </row>
    <row r="27" spans="1:14" x14ac:dyDescent="0.3">
      <c r="A27" t="s">
        <v>185</v>
      </c>
      <c r="B27">
        <v>13.3</v>
      </c>
      <c r="C27" t="s">
        <v>11</v>
      </c>
      <c r="D27" t="s">
        <v>11</v>
      </c>
      <c r="E27">
        <v>9</v>
      </c>
      <c r="F27" t="s">
        <v>188</v>
      </c>
      <c r="G27" t="s">
        <v>228</v>
      </c>
      <c r="H27" t="s">
        <v>7</v>
      </c>
      <c r="I27" t="s">
        <v>8</v>
      </c>
      <c r="J27" t="s">
        <v>9</v>
      </c>
      <c r="K27" t="s">
        <v>225</v>
      </c>
      <c r="L27" t="s">
        <v>226</v>
      </c>
      <c r="M27" t="s">
        <v>229</v>
      </c>
      <c r="N27" t="s">
        <v>187</v>
      </c>
    </row>
    <row r="28" spans="1:14" x14ac:dyDescent="0.3">
      <c r="A28" t="s">
        <v>185</v>
      </c>
      <c r="B28">
        <v>4.2</v>
      </c>
      <c r="C28" t="s">
        <v>11</v>
      </c>
      <c r="D28" t="s">
        <v>11</v>
      </c>
      <c r="E28">
        <v>9</v>
      </c>
      <c r="F28" t="s">
        <v>188</v>
      </c>
      <c r="G28" t="s">
        <v>230</v>
      </c>
      <c r="H28" t="s">
        <v>7</v>
      </c>
      <c r="I28" t="s">
        <v>8</v>
      </c>
      <c r="J28" t="s">
        <v>9</v>
      </c>
      <c r="K28" t="s">
        <v>225</v>
      </c>
      <c r="L28" t="s">
        <v>226</v>
      </c>
      <c r="M28" t="s">
        <v>231</v>
      </c>
      <c r="N28" t="s">
        <v>187</v>
      </c>
    </row>
    <row r="29" spans="1:14" x14ac:dyDescent="0.3">
      <c r="A29" t="s">
        <v>185</v>
      </c>
      <c r="B29">
        <v>17</v>
      </c>
      <c r="C29" t="s">
        <v>11</v>
      </c>
      <c r="D29" t="s">
        <v>11</v>
      </c>
      <c r="E29">
        <v>10</v>
      </c>
      <c r="F29" t="s">
        <v>188</v>
      </c>
      <c r="G29" t="s">
        <v>232</v>
      </c>
      <c r="H29" t="s">
        <v>7</v>
      </c>
      <c r="I29" t="s">
        <v>8</v>
      </c>
      <c r="J29" t="s">
        <v>9</v>
      </c>
      <c r="K29" t="s">
        <v>225</v>
      </c>
      <c r="L29" t="s">
        <v>226</v>
      </c>
      <c r="M29" t="s">
        <v>233</v>
      </c>
      <c r="N29" t="s">
        <v>187</v>
      </c>
    </row>
    <row r="30" spans="1:14" x14ac:dyDescent="0.3">
      <c r="A30" t="s">
        <v>185</v>
      </c>
      <c r="B30">
        <v>5.25</v>
      </c>
      <c r="C30" t="s">
        <v>11</v>
      </c>
      <c r="D30" t="s">
        <v>11</v>
      </c>
      <c r="E30">
        <v>10</v>
      </c>
      <c r="F30" t="s">
        <v>188</v>
      </c>
      <c r="G30" t="s">
        <v>234</v>
      </c>
      <c r="H30" t="s">
        <v>70</v>
      </c>
      <c r="I30" t="s">
        <v>8</v>
      </c>
      <c r="J30" t="s">
        <v>9</v>
      </c>
      <c r="K30" t="s">
        <v>225</v>
      </c>
      <c r="L30" t="s">
        <v>226</v>
      </c>
      <c r="M30" t="s">
        <v>235</v>
      </c>
      <c r="N30" t="s">
        <v>187</v>
      </c>
    </row>
    <row r="31" spans="1:14" x14ac:dyDescent="0.3">
      <c r="A31" t="s">
        <v>185</v>
      </c>
      <c r="B31">
        <v>1.5</v>
      </c>
      <c r="C31" t="s">
        <v>11</v>
      </c>
      <c r="D31" t="s">
        <v>11</v>
      </c>
      <c r="E31">
        <v>5</v>
      </c>
      <c r="F31" t="s">
        <v>50</v>
      </c>
      <c r="G31" t="s">
        <v>236</v>
      </c>
      <c r="H31" t="s">
        <v>236</v>
      </c>
      <c r="I31" t="s">
        <v>236</v>
      </c>
      <c r="J31" t="s">
        <v>16</v>
      </c>
      <c r="K31" t="s">
        <v>237</v>
      </c>
      <c r="L31" t="s">
        <v>238</v>
      </c>
      <c r="M31" t="s">
        <v>161</v>
      </c>
      <c r="N31" t="s">
        <v>167</v>
      </c>
    </row>
    <row r="32" spans="1:14" x14ac:dyDescent="0.3">
      <c r="A32" t="s">
        <v>185</v>
      </c>
      <c r="B32">
        <f>AVERAGE(392.9,207.1)</f>
        <v>300</v>
      </c>
      <c r="C32" s="2">
        <f>STDEV(392.9,207.1)</f>
        <v>131.38043994446045</v>
      </c>
      <c r="D32" t="s">
        <v>5</v>
      </c>
      <c r="E32">
        <v>2</v>
      </c>
      <c r="F32" t="s">
        <v>50</v>
      </c>
      <c r="G32" t="s">
        <v>36</v>
      </c>
      <c r="H32" t="s">
        <v>36</v>
      </c>
      <c r="I32" t="s">
        <v>37</v>
      </c>
      <c r="J32" t="s">
        <v>16</v>
      </c>
      <c r="K32" t="s">
        <v>239</v>
      </c>
      <c r="L32" t="s">
        <v>240</v>
      </c>
      <c r="M32" t="s">
        <v>241</v>
      </c>
      <c r="N32" t="s">
        <v>187</v>
      </c>
    </row>
    <row r="33" spans="1:14" x14ac:dyDescent="0.3">
      <c r="A33" t="s">
        <v>185</v>
      </c>
      <c r="B33">
        <f>AVERAGE(10.7,5.1,9.1,24.3,7.1,4.7,3.3,9.7,9.9,12.5,8.3,5.7,5.1,9.7,12.1,7.5)</f>
        <v>9.0500000000000007</v>
      </c>
      <c r="C33" s="2">
        <f>STDEV(10.7,5.1,9.1,24.3,7.1,4.7,3.3,9.7,9.9,12.5,8.3,5.7,5.1,9.7,12.1,7.5)</f>
        <v>4.8938056084537438</v>
      </c>
      <c r="D33" t="s">
        <v>5</v>
      </c>
      <c r="E33">
        <v>16</v>
      </c>
      <c r="F33" t="s">
        <v>50</v>
      </c>
      <c r="G33" t="s">
        <v>242</v>
      </c>
      <c r="H33" t="s">
        <v>243</v>
      </c>
      <c r="I33" t="s">
        <v>30</v>
      </c>
      <c r="J33" t="s">
        <v>244</v>
      </c>
      <c r="K33" t="s">
        <v>245</v>
      </c>
      <c r="L33" t="s">
        <v>246</v>
      </c>
      <c r="M33" t="s">
        <v>18</v>
      </c>
      <c r="N33" t="s">
        <v>187</v>
      </c>
    </row>
    <row r="34" spans="1:14" x14ac:dyDescent="0.3">
      <c r="A34" t="s">
        <v>185</v>
      </c>
      <c r="B34">
        <v>55.8</v>
      </c>
      <c r="C34" t="s">
        <v>11</v>
      </c>
      <c r="D34" t="s">
        <v>11</v>
      </c>
      <c r="E34">
        <v>1</v>
      </c>
      <c r="F34" t="s">
        <v>50</v>
      </c>
      <c r="G34" t="s">
        <v>247</v>
      </c>
      <c r="H34" t="s">
        <v>248</v>
      </c>
      <c r="I34" t="s">
        <v>249</v>
      </c>
      <c r="J34" t="s">
        <v>250</v>
      </c>
      <c r="K34" t="s">
        <v>251</v>
      </c>
      <c r="L34" t="s">
        <v>252</v>
      </c>
      <c r="M34" t="s">
        <v>161</v>
      </c>
      <c r="N34" t="s">
        <v>187</v>
      </c>
    </row>
    <row r="35" spans="1:14" x14ac:dyDescent="0.3">
      <c r="A35" t="s">
        <v>185</v>
      </c>
      <c r="B35">
        <v>51.4</v>
      </c>
      <c r="C35" t="s">
        <v>11</v>
      </c>
      <c r="D35" t="s">
        <v>11</v>
      </c>
      <c r="E35">
        <v>1</v>
      </c>
      <c r="F35" t="s">
        <v>50</v>
      </c>
      <c r="G35" t="s">
        <v>253</v>
      </c>
      <c r="H35" t="s">
        <v>254</v>
      </c>
      <c r="I35" t="s">
        <v>254</v>
      </c>
      <c r="J35" t="s">
        <v>203</v>
      </c>
      <c r="K35" t="s">
        <v>255</v>
      </c>
      <c r="L35" t="s">
        <v>256</v>
      </c>
      <c r="M35" t="s">
        <v>257</v>
      </c>
      <c r="N35" t="s">
        <v>187</v>
      </c>
    </row>
    <row r="36" spans="1:14" x14ac:dyDescent="0.3">
      <c r="A36" t="s">
        <v>185</v>
      </c>
      <c r="B36">
        <f>AVERAGE(16.3,16.3)</f>
        <v>16.3</v>
      </c>
      <c r="C36">
        <f>STDEV(16.3,16.3)</f>
        <v>0</v>
      </c>
      <c r="D36" t="s">
        <v>5</v>
      </c>
      <c r="E36">
        <v>2</v>
      </c>
      <c r="F36" t="s">
        <v>50</v>
      </c>
      <c r="G36" t="s">
        <v>201</v>
      </c>
      <c r="H36" t="s">
        <v>202</v>
      </c>
      <c r="I36" t="s">
        <v>202</v>
      </c>
      <c r="J36" t="s">
        <v>203</v>
      </c>
      <c r="K36" t="s">
        <v>255</v>
      </c>
      <c r="L36" t="s">
        <v>256</v>
      </c>
      <c r="M36" t="s">
        <v>258</v>
      </c>
      <c r="N36" t="s">
        <v>187</v>
      </c>
    </row>
    <row r="37" spans="1:14" x14ac:dyDescent="0.3">
      <c r="A37" t="s">
        <v>74</v>
      </c>
      <c r="B37">
        <v>94</v>
      </c>
      <c r="C37">
        <v>12</v>
      </c>
      <c r="D37" t="s">
        <v>27</v>
      </c>
      <c r="E37" t="s">
        <v>260</v>
      </c>
      <c r="F37" t="s">
        <v>12</v>
      </c>
      <c r="G37" t="s">
        <v>75</v>
      </c>
      <c r="H37" t="s">
        <v>76</v>
      </c>
      <c r="I37" t="s">
        <v>76</v>
      </c>
      <c r="J37" t="s">
        <v>77</v>
      </c>
      <c r="K37">
        <v>2014</v>
      </c>
      <c r="L37" t="s">
        <v>78</v>
      </c>
      <c r="M37" t="s">
        <v>18</v>
      </c>
      <c r="N37" t="s">
        <v>259</v>
      </c>
    </row>
    <row r="38" spans="1:14" x14ac:dyDescent="0.3">
      <c r="A38" t="s">
        <v>74</v>
      </c>
      <c r="B38" s="2">
        <f>AVERAGE(91,81,52,87,289,895,691)</f>
        <v>312.28571428571428</v>
      </c>
      <c r="C38" s="2">
        <f>STDEV(91,81,52,87,289,895,691)</f>
        <v>342.65761058998544</v>
      </c>
      <c r="D38" t="s">
        <v>5</v>
      </c>
      <c r="E38" t="s">
        <v>261</v>
      </c>
      <c r="F38" t="s">
        <v>43</v>
      </c>
      <c r="G38" t="s">
        <v>79</v>
      </c>
      <c r="H38" t="s">
        <v>25</v>
      </c>
      <c r="I38" t="s">
        <v>25</v>
      </c>
      <c r="J38" t="s">
        <v>9</v>
      </c>
      <c r="K38">
        <v>2014</v>
      </c>
      <c r="L38" t="s">
        <v>80</v>
      </c>
      <c r="M38" t="s">
        <v>18</v>
      </c>
      <c r="N38" t="s">
        <v>259</v>
      </c>
    </row>
    <row r="39" spans="1:14" x14ac:dyDescent="0.3">
      <c r="A39" t="s">
        <v>74</v>
      </c>
      <c r="B39">
        <v>296.2</v>
      </c>
      <c r="C39">
        <v>99.3</v>
      </c>
      <c r="D39" t="s">
        <v>27</v>
      </c>
      <c r="E39" t="s">
        <v>262</v>
      </c>
      <c r="F39" t="s">
        <v>43</v>
      </c>
      <c r="G39" t="s">
        <v>81</v>
      </c>
      <c r="H39" t="s">
        <v>82</v>
      </c>
      <c r="I39" t="s">
        <v>15</v>
      </c>
      <c r="J39" t="s">
        <v>77</v>
      </c>
      <c r="K39" t="s">
        <v>83</v>
      </c>
      <c r="L39" t="s">
        <v>84</v>
      </c>
      <c r="M39" t="s">
        <v>85</v>
      </c>
      <c r="N39" t="s">
        <v>259</v>
      </c>
    </row>
    <row r="40" spans="1:14" x14ac:dyDescent="0.3">
      <c r="A40" t="s">
        <v>74</v>
      </c>
      <c r="B40">
        <v>1074</v>
      </c>
      <c r="C40">
        <v>274</v>
      </c>
      <c r="D40" t="s">
        <v>5</v>
      </c>
      <c r="E40">
        <v>36</v>
      </c>
      <c r="F40" t="s">
        <v>11</v>
      </c>
      <c r="G40" t="s">
        <v>79</v>
      </c>
      <c r="H40" t="s">
        <v>25</v>
      </c>
      <c r="I40" t="s">
        <v>25</v>
      </c>
      <c r="J40" t="s">
        <v>9</v>
      </c>
      <c r="K40" t="s">
        <v>86</v>
      </c>
      <c r="L40" t="s">
        <v>87</v>
      </c>
      <c r="M40" t="s">
        <v>88</v>
      </c>
      <c r="N40" t="s">
        <v>259</v>
      </c>
    </row>
    <row r="41" spans="1:14" x14ac:dyDescent="0.3">
      <c r="A41" t="s">
        <v>42</v>
      </c>
      <c r="B41">
        <v>125</v>
      </c>
      <c r="C41" t="s">
        <v>11</v>
      </c>
      <c r="D41" t="s">
        <v>11</v>
      </c>
      <c r="E41" t="s">
        <v>263</v>
      </c>
      <c r="F41" t="s">
        <v>43</v>
      </c>
      <c r="G41" t="s">
        <v>44</v>
      </c>
      <c r="H41" t="s">
        <v>40</v>
      </c>
      <c r="I41" t="s">
        <v>8</v>
      </c>
      <c r="J41" t="s">
        <v>16</v>
      </c>
      <c r="K41">
        <v>2012</v>
      </c>
      <c r="L41" t="s">
        <v>45</v>
      </c>
      <c r="M41" t="s">
        <v>10</v>
      </c>
      <c r="N41" t="s">
        <v>259</v>
      </c>
    </row>
    <row r="42" spans="1:14" x14ac:dyDescent="0.3">
      <c r="A42" t="s">
        <v>42</v>
      </c>
      <c r="B42">
        <v>164</v>
      </c>
      <c r="C42" t="s">
        <v>11</v>
      </c>
      <c r="D42" t="s">
        <v>11</v>
      </c>
      <c r="E42" t="s">
        <v>264</v>
      </c>
      <c r="F42" t="s">
        <v>43</v>
      </c>
      <c r="G42" t="s">
        <v>46</v>
      </c>
      <c r="H42" t="s">
        <v>47</v>
      </c>
      <c r="I42" t="s">
        <v>30</v>
      </c>
      <c r="J42" t="s">
        <v>9</v>
      </c>
      <c r="K42">
        <v>2014</v>
      </c>
      <c r="L42" t="s">
        <v>45</v>
      </c>
      <c r="M42" t="s">
        <v>10</v>
      </c>
      <c r="N42" t="s">
        <v>259</v>
      </c>
    </row>
    <row r="43" spans="1:14" x14ac:dyDescent="0.3">
      <c r="A43" t="s">
        <v>42</v>
      </c>
      <c r="B43">
        <v>30</v>
      </c>
      <c r="C43">
        <v>14</v>
      </c>
      <c r="D43" t="s">
        <v>5</v>
      </c>
      <c r="E43" t="s">
        <v>279</v>
      </c>
      <c r="F43" t="s">
        <v>19</v>
      </c>
      <c r="G43" t="s">
        <v>6</v>
      </c>
      <c r="H43" t="s">
        <v>7</v>
      </c>
      <c r="I43" t="s">
        <v>8</v>
      </c>
      <c r="J43" t="s">
        <v>9</v>
      </c>
      <c r="K43">
        <v>2003</v>
      </c>
      <c r="L43" t="s">
        <v>48</v>
      </c>
      <c r="M43" t="s">
        <v>49</v>
      </c>
      <c r="N43" t="s">
        <v>259</v>
      </c>
    </row>
    <row r="44" spans="1:14" x14ac:dyDescent="0.3">
      <c r="A44" t="s">
        <v>42</v>
      </c>
      <c r="B44">
        <v>78</v>
      </c>
      <c r="C44">
        <v>50</v>
      </c>
      <c r="D44" t="s">
        <v>5</v>
      </c>
      <c r="E44" t="s">
        <v>280</v>
      </c>
      <c r="F44" t="s">
        <v>19</v>
      </c>
      <c r="G44" t="s">
        <v>6</v>
      </c>
      <c r="H44" t="s">
        <v>7</v>
      </c>
      <c r="I44" t="s">
        <v>8</v>
      </c>
      <c r="J44" t="s">
        <v>9</v>
      </c>
      <c r="K44">
        <v>2011</v>
      </c>
      <c r="L44" t="s">
        <v>48</v>
      </c>
      <c r="M44" t="s">
        <v>49</v>
      </c>
      <c r="N44" t="s">
        <v>259</v>
      </c>
    </row>
    <row r="45" spans="1:14" x14ac:dyDescent="0.3">
      <c r="A45" t="s">
        <v>42</v>
      </c>
      <c r="B45">
        <v>34</v>
      </c>
      <c r="C45">
        <v>27</v>
      </c>
      <c r="D45" t="s">
        <v>5</v>
      </c>
      <c r="E45" t="s">
        <v>281</v>
      </c>
      <c r="F45" t="s">
        <v>19</v>
      </c>
      <c r="G45" t="s">
        <v>6</v>
      </c>
      <c r="H45" t="s">
        <v>7</v>
      </c>
      <c r="I45" t="s">
        <v>8</v>
      </c>
      <c r="J45" t="s">
        <v>9</v>
      </c>
      <c r="K45">
        <v>2012</v>
      </c>
      <c r="L45" t="s">
        <v>48</v>
      </c>
      <c r="M45" t="s">
        <v>49</v>
      </c>
      <c r="N45" t="s">
        <v>259</v>
      </c>
    </row>
    <row r="46" spans="1:14" x14ac:dyDescent="0.3">
      <c r="A46" t="s">
        <v>42</v>
      </c>
      <c r="B46">
        <v>35</v>
      </c>
      <c r="C46">
        <v>29</v>
      </c>
      <c r="D46" t="s">
        <v>5</v>
      </c>
      <c r="E46" t="s">
        <v>278</v>
      </c>
      <c r="F46" t="s">
        <v>12</v>
      </c>
      <c r="G46" t="s">
        <v>6</v>
      </c>
      <c r="H46" t="s">
        <v>7</v>
      </c>
      <c r="I46" t="s">
        <v>8</v>
      </c>
      <c r="J46" t="s">
        <v>9</v>
      </c>
      <c r="K46" t="s">
        <v>53</v>
      </c>
      <c r="L46" t="s">
        <v>48</v>
      </c>
      <c r="M46" t="s">
        <v>54</v>
      </c>
      <c r="N46" t="s">
        <v>259</v>
      </c>
    </row>
    <row r="47" spans="1:14" x14ac:dyDescent="0.3">
      <c r="A47" t="s">
        <v>42</v>
      </c>
      <c r="B47">
        <v>65</v>
      </c>
      <c r="C47">
        <v>34</v>
      </c>
      <c r="D47" t="s">
        <v>5</v>
      </c>
      <c r="E47" t="s">
        <v>277</v>
      </c>
      <c r="F47" t="s">
        <v>55</v>
      </c>
      <c r="G47" t="s">
        <v>6</v>
      </c>
      <c r="H47" t="s">
        <v>7</v>
      </c>
      <c r="I47" t="s">
        <v>8</v>
      </c>
      <c r="J47" t="s">
        <v>9</v>
      </c>
      <c r="K47" t="s">
        <v>53</v>
      </c>
      <c r="L47" t="s">
        <v>48</v>
      </c>
      <c r="M47" t="s">
        <v>54</v>
      </c>
      <c r="N47" t="s">
        <v>259</v>
      </c>
    </row>
    <row r="48" spans="1:14" x14ac:dyDescent="0.3">
      <c r="A48" t="s">
        <v>42</v>
      </c>
      <c r="B48">
        <v>50</v>
      </c>
      <c r="C48">
        <v>37</v>
      </c>
      <c r="D48" t="s">
        <v>5</v>
      </c>
      <c r="E48" t="s">
        <v>276</v>
      </c>
      <c r="F48" t="s">
        <v>43</v>
      </c>
      <c r="G48" t="s">
        <v>6</v>
      </c>
      <c r="H48" t="s">
        <v>7</v>
      </c>
      <c r="I48" t="s">
        <v>8</v>
      </c>
      <c r="J48" t="s">
        <v>9</v>
      </c>
      <c r="K48" t="s">
        <v>53</v>
      </c>
      <c r="L48" t="s">
        <v>48</v>
      </c>
      <c r="M48" t="s">
        <v>54</v>
      </c>
      <c r="N48" t="s">
        <v>259</v>
      </c>
    </row>
    <row r="49" spans="1:14" x14ac:dyDescent="0.3">
      <c r="A49" t="s">
        <v>42</v>
      </c>
      <c r="B49">
        <v>122</v>
      </c>
      <c r="C49" t="s">
        <v>11</v>
      </c>
      <c r="D49" t="s">
        <v>11</v>
      </c>
      <c r="E49" t="s">
        <v>275</v>
      </c>
      <c r="F49" t="s">
        <v>43</v>
      </c>
      <c r="G49" t="s">
        <v>35</v>
      </c>
      <c r="H49" t="s">
        <v>36</v>
      </c>
      <c r="I49" t="s">
        <v>37</v>
      </c>
      <c r="J49" t="s">
        <v>16</v>
      </c>
      <c r="K49">
        <v>2009</v>
      </c>
      <c r="L49" t="s">
        <v>45</v>
      </c>
      <c r="M49" t="s">
        <v>10</v>
      </c>
      <c r="N49" t="s">
        <v>259</v>
      </c>
    </row>
    <row r="50" spans="1:14" x14ac:dyDescent="0.3">
      <c r="A50" t="s">
        <v>42</v>
      </c>
      <c r="B50">
        <v>203.4</v>
      </c>
      <c r="C50">
        <v>125.1</v>
      </c>
      <c r="D50" t="s">
        <v>5</v>
      </c>
      <c r="E50" t="s">
        <v>274</v>
      </c>
      <c r="F50" t="s">
        <v>43</v>
      </c>
      <c r="G50" t="s">
        <v>35</v>
      </c>
      <c r="H50" t="s">
        <v>36</v>
      </c>
      <c r="I50" t="s">
        <v>37</v>
      </c>
      <c r="J50" t="s">
        <v>16</v>
      </c>
      <c r="K50">
        <v>2014</v>
      </c>
      <c r="L50" t="s">
        <v>51</v>
      </c>
      <c r="M50" t="s">
        <v>56</v>
      </c>
      <c r="N50" t="s">
        <v>259</v>
      </c>
    </row>
    <row r="51" spans="1:14" x14ac:dyDescent="0.3">
      <c r="A51" t="s">
        <v>42</v>
      </c>
      <c r="B51">
        <v>122.8</v>
      </c>
      <c r="C51">
        <v>68.099999999999994</v>
      </c>
      <c r="D51" t="s">
        <v>5</v>
      </c>
      <c r="E51" t="s">
        <v>273</v>
      </c>
      <c r="F51" t="s">
        <v>12</v>
      </c>
      <c r="G51" t="s">
        <v>57</v>
      </c>
      <c r="H51" t="s">
        <v>14</v>
      </c>
      <c r="I51" t="s">
        <v>15</v>
      </c>
      <c r="J51" t="s">
        <v>16</v>
      </c>
      <c r="K51">
        <v>2016</v>
      </c>
      <c r="L51" t="s">
        <v>58</v>
      </c>
      <c r="M51" t="s">
        <v>59</v>
      </c>
      <c r="N51" t="s">
        <v>259</v>
      </c>
    </row>
    <row r="52" spans="1:14" x14ac:dyDescent="0.3">
      <c r="A52" t="s">
        <v>42</v>
      </c>
      <c r="B52">
        <v>83.6</v>
      </c>
      <c r="C52">
        <v>52.4</v>
      </c>
      <c r="D52" t="s">
        <v>5</v>
      </c>
      <c r="E52" t="s">
        <v>272</v>
      </c>
      <c r="F52" t="s">
        <v>19</v>
      </c>
      <c r="G52" t="s">
        <v>60</v>
      </c>
      <c r="H52" t="s">
        <v>14</v>
      </c>
      <c r="I52" t="s">
        <v>15</v>
      </c>
      <c r="J52" t="s">
        <v>16</v>
      </c>
      <c r="K52" t="s">
        <v>61</v>
      </c>
      <c r="L52" t="s">
        <v>58</v>
      </c>
      <c r="M52" t="s">
        <v>62</v>
      </c>
      <c r="N52" t="s">
        <v>259</v>
      </c>
    </row>
    <row r="53" spans="1:14" x14ac:dyDescent="0.3">
      <c r="A53" t="s">
        <v>42</v>
      </c>
      <c r="B53">
        <v>61</v>
      </c>
      <c r="C53">
        <v>45.5</v>
      </c>
      <c r="D53" t="s">
        <v>63</v>
      </c>
      <c r="E53" t="s">
        <v>271</v>
      </c>
      <c r="F53" t="s">
        <v>19</v>
      </c>
      <c r="G53" t="s">
        <v>20</v>
      </c>
      <c r="H53" t="s">
        <v>21</v>
      </c>
      <c r="I53" t="s">
        <v>15</v>
      </c>
      <c r="J53" t="s">
        <v>16</v>
      </c>
      <c r="K53" s="3" t="s">
        <v>64</v>
      </c>
      <c r="L53" t="s">
        <v>65</v>
      </c>
      <c r="M53" t="s">
        <v>18</v>
      </c>
      <c r="N53" t="s">
        <v>259</v>
      </c>
    </row>
    <row r="54" spans="1:14" x14ac:dyDescent="0.3">
      <c r="A54" t="s">
        <v>42</v>
      </c>
      <c r="B54">
        <v>68.7</v>
      </c>
      <c r="C54">
        <v>54.9</v>
      </c>
      <c r="D54" t="s">
        <v>5</v>
      </c>
      <c r="E54" t="s">
        <v>270</v>
      </c>
      <c r="F54" t="s">
        <v>12</v>
      </c>
      <c r="G54" t="s">
        <v>67</v>
      </c>
      <c r="H54" t="s">
        <v>40</v>
      </c>
      <c r="I54" t="s">
        <v>8</v>
      </c>
      <c r="J54" t="s">
        <v>16</v>
      </c>
      <c r="K54">
        <v>2015</v>
      </c>
      <c r="L54" t="s">
        <v>51</v>
      </c>
      <c r="M54" t="s">
        <v>52</v>
      </c>
      <c r="N54" t="s">
        <v>259</v>
      </c>
    </row>
    <row r="55" spans="1:14" x14ac:dyDescent="0.3">
      <c r="A55" t="s">
        <v>42</v>
      </c>
      <c r="B55">
        <v>95.6</v>
      </c>
      <c r="C55">
        <v>37.4</v>
      </c>
      <c r="D55" t="s">
        <v>5</v>
      </c>
      <c r="E55" t="s">
        <v>268</v>
      </c>
      <c r="F55" t="s">
        <v>43</v>
      </c>
      <c r="G55" t="s">
        <v>13</v>
      </c>
      <c r="H55" t="s">
        <v>14</v>
      </c>
      <c r="I55" t="s">
        <v>15</v>
      </c>
      <c r="J55" t="s">
        <v>16</v>
      </c>
      <c r="K55">
        <v>2012</v>
      </c>
      <c r="L55" t="s">
        <v>22</v>
      </c>
      <c r="M55" t="s">
        <v>23</v>
      </c>
      <c r="N55" t="s">
        <v>259</v>
      </c>
    </row>
    <row r="56" spans="1:14" x14ac:dyDescent="0.3">
      <c r="A56" t="s">
        <v>42</v>
      </c>
      <c r="B56">
        <v>104.5</v>
      </c>
      <c r="C56">
        <v>42</v>
      </c>
      <c r="D56" t="s">
        <v>63</v>
      </c>
      <c r="E56" t="s">
        <v>269</v>
      </c>
      <c r="F56" t="s">
        <v>19</v>
      </c>
      <c r="G56" t="s">
        <v>13</v>
      </c>
      <c r="H56" t="s">
        <v>14</v>
      </c>
      <c r="I56" t="s">
        <v>15</v>
      </c>
      <c r="J56" t="s">
        <v>16</v>
      </c>
      <c r="K56" t="s">
        <v>68</v>
      </c>
      <c r="L56" t="s">
        <v>65</v>
      </c>
      <c r="M56" t="s">
        <v>18</v>
      </c>
      <c r="N56" t="s">
        <v>259</v>
      </c>
    </row>
    <row r="57" spans="1:14" x14ac:dyDescent="0.3">
      <c r="A57" t="s">
        <v>42</v>
      </c>
      <c r="B57">
        <v>31</v>
      </c>
      <c r="C57">
        <v>21.7</v>
      </c>
      <c r="D57" t="s">
        <v>5</v>
      </c>
      <c r="E57" t="s">
        <v>268</v>
      </c>
      <c r="F57" t="s">
        <v>12</v>
      </c>
      <c r="G57" t="s">
        <v>69</v>
      </c>
      <c r="H57" t="s">
        <v>70</v>
      </c>
      <c r="I57" t="s">
        <v>8</v>
      </c>
      <c r="J57" t="s">
        <v>9</v>
      </c>
      <c r="K57" t="s">
        <v>71</v>
      </c>
      <c r="L57" t="s">
        <v>72</v>
      </c>
      <c r="M57" t="s">
        <v>66</v>
      </c>
      <c r="N57" t="s">
        <v>259</v>
      </c>
    </row>
    <row r="58" spans="1:14" x14ac:dyDescent="0.3">
      <c r="A58" t="s">
        <v>42</v>
      </c>
      <c r="B58">
        <v>80</v>
      </c>
      <c r="C58" t="s">
        <v>11</v>
      </c>
      <c r="D58" t="s">
        <v>11</v>
      </c>
      <c r="E58" t="s">
        <v>267</v>
      </c>
      <c r="F58" t="s">
        <v>43</v>
      </c>
      <c r="G58" t="s">
        <v>73</v>
      </c>
      <c r="H58" t="s">
        <v>40</v>
      </c>
      <c r="I58" t="s">
        <v>8</v>
      </c>
      <c r="J58" t="s">
        <v>16</v>
      </c>
      <c r="K58">
        <v>2014</v>
      </c>
      <c r="L58" t="s">
        <v>45</v>
      </c>
      <c r="M58" t="s">
        <v>10</v>
      </c>
      <c r="N58" t="s">
        <v>259</v>
      </c>
    </row>
    <row r="59" spans="1:14" x14ac:dyDescent="0.3">
      <c r="A59" t="s">
        <v>4</v>
      </c>
      <c r="B59" s="2">
        <f>AVERAGE(83.3,249.9,22.7,54.7,131,153.8,132.5,190.8,209,181.5,49.9)</f>
        <v>132.64545454545453</v>
      </c>
      <c r="C59" s="2">
        <f>STDEV(83.3,249.9,22.7,54.7,131,153.8,132.5,190.8,209,181.5,49.9)</f>
        <v>72.967723873454688</v>
      </c>
      <c r="D59" t="s">
        <v>5</v>
      </c>
      <c r="E59" t="s">
        <v>266</v>
      </c>
      <c r="F59" t="s">
        <v>12</v>
      </c>
      <c r="G59" t="s">
        <v>13</v>
      </c>
      <c r="H59" t="s">
        <v>14</v>
      </c>
      <c r="I59" t="s">
        <v>15</v>
      </c>
      <c r="J59" t="s">
        <v>16</v>
      </c>
      <c r="K59">
        <v>2005</v>
      </c>
      <c r="L59" t="s">
        <v>17</v>
      </c>
      <c r="M59" t="s">
        <v>18</v>
      </c>
      <c r="N59" t="s">
        <v>259</v>
      </c>
    </row>
    <row r="60" spans="1:14" x14ac:dyDescent="0.3">
      <c r="A60" t="s">
        <v>4</v>
      </c>
      <c r="B60">
        <v>129.30000000000001</v>
      </c>
      <c r="C60">
        <v>69.5</v>
      </c>
      <c r="D60" t="s">
        <v>5</v>
      </c>
      <c r="E60" t="s">
        <v>265</v>
      </c>
      <c r="F60" t="s">
        <v>19</v>
      </c>
      <c r="G60" t="s">
        <v>20</v>
      </c>
      <c r="H60" t="s">
        <v>21</v>
      </c>
      <c r="I60" t="s">
        <v>15</v>
      </c>
      <c r="J60" t="s">
        <v>16</v>
      </c>
      <c r="K60">
        <v>2014</v>
      </c>
      <c r="L60" t="s">
        <v>22</v>
      </c>
      <c r="M60" t="s">
        <v>23</v>
      </c>
      <c r="N60" t="s">
        <v>259</v>
      </c>
    </row>
    <row r="61" spans="1:14" x14ac:dyDescent="0.3">
      <c r="A61" t="s">
        <v>4</v>
      </c>
      <c r="B61">
        <v>944</v>
      </c>
      <c r="C61">
        <v>207</v>
      </c>
      <c r="D61" t="s">
        <v>5</v>
      </c>
      <c r="E61" t="s">
        <v>282</v>
      </c>
      <c r="F61" t="s">
        <v>19</v>
      </c>
      <c r="G61" t="s">
        <v>24</v>
      </c>
      <c r="H61" t="s">
        <v>25</v>
      </c>
      <c r="I61" t="s">
        <v>25</v>
      </c>
      <c r="J61" t="s">
        <v>9</v>
      </c>
      <c r="K61">
        <v>2006</v>
      </c>
      <c r="L61" t="s">
        <v>26</v>
      </c>
      <c r="M61" t="s">
        <v>18</v>
      </c>
      <c r="N61" t="s">
        <v>259</v>
      </c>
    </row>
    <row r="62" spans="1:14" x14ac:dyDescent="0.3">
      <c r="A62" t="s">
        <v>4</v>
      </c>
      <c r="B62">
        <v>76.400000000000006</v>
      </c>
      <c r="C62">
        <v>10.1</v>
      </c>
      <c r="D62" t="s">
        <v>27</v>
      </c>
      <c r="E62">
        <v>12</v>
      </c>
      <c r="F62" t="s">
        <v>19</v>
      </c>
      <c r="G62" t="s">
        <v>28</v>
      </c>
      <c r="H62" t="s">
        <v>29</v>
      </c>
      <c r="I62" t="s">
        <v>30</v>
      </c>
      <c r="J62" t="s">
        <v>9</v>
      </c>
      <c r="K62">
        <v>2014</v>
      </c>
      <c r="L62" t="s">
        <v>31</v>
      </c>
      <c r="M62" t="s">
        <v>32</v>
      </c>
      <c r="N62" t="s">
        <v>259</v>
      </c>
    </row>
    <row r="63" spans="1:14" x14ac:dyDescent="0.3">
      <c r="A63" t="s">
        <v>4</v>
      </c>
      <c r="B63">
        <v>280</v>
      </c>
      <c r="C63">
        <v>645</v>
      </c>
      <c r="D63" t="s">
        <v>5</v>
      </c>
      <c r="E63">
        <v>38</v>
      </c>
      <c r="F63" t="s">
        <v>19</v>
      </c>
      <c r="G63" t="s">
        <v>6</v>
      </c>
      <c r="H63" t="s">
        <v>7</v>
      </c>
      <c r="I63" t="s">
        <v>8</v>
      </c>
      <c r="J63" t="s">
        <v>9</v>
      </c>
      <c r="K63" t="s">
        <v>33</v>
      </c>
      <c r="L63" t="s">
        <v>34</v>
      </c>
      <c r="M63" t="s">
        <v>18</v>
      </c>
      <c r="N63" t="s">
        <v>259</v>
      </c>
    </row>
    <row r="64" spans="1:14" x14ac:dyDescent="0.3">
      <c r="A64" t="s">
        <v>4</v>
      </c>
      <c r="B64">
        <v>578</v>
      </c>
      <c r="C64">
        <v>632</v>
      </c>
      <c r="D64" t="s">
        <v>5</v>
      </c>
      <c r="E64">
        <v>8</v>
      </c>
      <c r="F64" t="s">
        <v>12</v>
      </c>
      <c r="G64" t="s">
        <v>35</v>
      </c>
      <c r="H64" t="s">
        <v>36</v>
      </c>
      <c r="I64" t="s">
        <v>37</v>
      </c>
      <c r="J64" t="s">
        <v>16</v>
      </c>
      <c r="K64" t="s">
        <v>38</v>
      </c>
      <c r="L64" t="s">
        <v>34</v>
      </c>
      <c r="M64" t="s">
        <v>18</v>
      </c>
      <c r="N64" t="s">
        <v>259</v>
      </c>
    </row>
    <row r="65" spans="1:14" x14ac:dyDescent="0.3">
      <c r="A65" t="s">
        <v>4</v>
      </c>
      <c r="B65">
        <v>196</v>
      </c>
      <c r="C65">
        <v>197</v>
      </c>
      <c r="D65" t="s">
        <v>5</v>
      </c>
      <c r="E65">
        <v>24</v>
      </c>
      <c r="F65" t="s">
        <v>11</v>
      </c>
      <c r="G65" t="s">
        <v>39</v>
      </c>
      <c r="H65" t="s">
        <v>40</v>
      </c>
      <c r="I65" t="s">
        <v>8</v>
      </c>
      <c r="J65" t="s">
        <v>16</v>
      </c>
      <c r="K65" t="s">
        <v>41</v>
      </c>
      <c r="L65" t="s">
        <v>34</v>
      </c>
      <c r="M65" t="s">
        <v>18</v>
      </c>
      <c r="N65" t="s">
        <v>259</v>
      </c>
    </row>
    <row r="66" spans="1:14" x14ac:dyDescent="0.3">
      <c r="A66" t="s">
        <v>147</v>
      </c>
      <c r="B66">
        <v>50</v>
      </c>
      <c r="C66" t="s">
        <v>11</v>
      </c>
      <c r="D66" t="s">
        <v>11</v>
      </c>
      <c r="E66">
        <v>1</v>
      </c>
      <c r="F66" t="s">
        <v>148</v>
      </c>
      <c r="G66" t="s">
        <v>149</v>
      </c>
      <c r="H66" t="s">
        <v>82</v>
      </c>
      <c r="I66" t="s">
        <v>15</v>
      </c>
      <c r="J66" t="s">
        <v>150</v>
      </c>
      <c r="K66">
        <v>1990</v>
      </c>
      <c r="L66" t="s">
        <v>151</v>
      </c>
      <c r="M66" t="s">
        <v>152</v>
      </c>
      <c r="N66" t="s">
        <v>104</v>
      </c>
    </row>
    <row r="67" spans="1:14" x14ac:dyDescent="0.3">
      <c r="A67" t="s">
        <v>147</v>
      </c>
      <c r="B67" s="2">
        <f>AVERAGE(12.95,26.91,8.18,20.19)</f>
        <v>17.057500000000001</v>
      </c>
      <c r="C67" s="2">
        <f>STDEV(12.95,26.91,8.18,20.19)</f>
        <v>8.2171745955245061</v>
      </c>
      <c r="D67" t="s">
        <v>5</v>
      </c>
      <c r="E67">
        <v>4</v>
      </c>
      <c r="F67" t="s">
        <v>153</v>
      </c>
      <c r="G67" t="s">
        <v>154</v>
      </c>
      <c r="H67" t="s">
        <v>82</v>
      </c>
      <c r="I67" t="s">
        <v>15</v>
      </c>
      <c r="J67" t="s">
        <v>77</v>
      </c>
      <c r="K67">
        <v>2012</v>
      </c>
      <c r="L67" t="s">
        <v>155</v>
      </c>
      <c r="M67" t="s">
        <v>18</v>
      </c>
      <c r="N67" t="s">
        <v>156</v>
      </c>
    </row>
    <row r="68" spans="1:14" x14ac:dyDescent="0.3">
      <c r="A68" t="s">
        <v>147</v>
      </c>
      <c r="B68">
        <v>6</v>
      </c>
      <c r="C68" t="s">
        <v>11</v>
      </c>
      <c r="D68" t="s">
        <v>11</v>
      </c>
      <c r="E68">
        <v>1</v>
      </c>
      <c r="F68" t="s">
        <v>157</v>
      </c>
      <c r="G68" t="s">
        <v>158</v>
      </c>
      <c r="H68" t="s">
        <v>159</v>
      </c>
      <c r="I68" t="s">
        <v>15</v>
      </c>
      <c r="J68" t="s">
        <v>77</v>
      </c>
      <c r="K68">
        <v>2017</v>
      </c>
      <c r="L68" t="s">
        <v>160</v>
      </c>
      <c r="M68" t="s">
        <v>161</v>
      </c>
      <c r="N68" t="s">
        <v>162</v>
      </c>
    </row>
    <row r="69" spans="1:14" x14ac:dyDescent="0.3">
      <c r="A69" t="s">
        <v>147</v>
      </c>
      <c r="B69" s="2">
        <f>AVERAGE(18.8,15.5,22.4,20.8,32.5,9.4,15.2,16.4,23.6,15.8,10.7,27.5,26.8,7.4,14,27.2,20.2,35.7,12.2,22,29.9,36.7,21.2,22,17.1)</f>
        <v>20.839999999999996</v>
      </c>
      <c r="C69" s="2">
        <f>STDEV(18.8,15.5,22.4,20.8,32.5,9.4,15.2,16.4,23.6,15.8,10.7,27.5,26.8,7.4,14,27.2,20.2,35.7,12.2,22,29.9,36.7,21.2,22,17.1)</f>
        <v>7.8617216095882485</v>
      </c>
      <c r="D69" t="s">
        <v>5</v>
      </c>
      <c r="E69">
        <v>25</v>
      </c>
      <c r="F69" t="s">
        <v>11</v>
      </c>
      <c r="G69" t="s">
        <v>163</v>
      </c>
      <c r="H69" t="s">
        <v>164</v>
      </c>
      <c r="I69" t="s">
        <v>15</v>
      </c>
      <c r="J69" t="s">
        <v>150</v>
      </c>
      <c r="K69">
        <v>2011</v>
      </c>
      <c r="L69" t="s">
        <v>165</v>
      </c>
      <c r="M69" t="s">
        <v>166</v>
      </c>
      <c r="N69" t="s">
        <v>167</v>
      </c>
    </row>
    <row r="70" spans="1:14" x14ac:dyDescent="0.3">
      <c r="A70" t="s">
        <v>147</v>
      </c>
      <c r="B70" s="2">
        <f>AVERAGE(18.5,31.7,27.3,31.5,14.7,14.6,6.8,17.9)</f>
        <v>20.375000000000004</v>
      </c>
      <c r="C70" s="2">
        <f>STDEV(18.5,31.7,27.3,31.5,14.7,14.6,6.8,17.9)</f>
        <v>8.9399185039430087</v>
      </c>
      <c r="D70" t="s">
        <v>5</v>
      </c>
      <c r="E70">
        <v>8</v>
      </c>
      <c r="F70" t="s">
        <v>11</v>
      </c>
      <c r="G70" t="s">
        <v>163</v>
      </c>
      <c r="H70" t="s">
        <v>164</v>
      </c>
      <c r="I70" t="s">
        <v>15</v>
      </c>
      <c r="J70" t="s">
        <v>150</v>
      </c>
      <c r="K70">
        <v>2013</v>
      </c>
      <c r="L70" t="s">
        <v>165</v>
      </c>
      <c r="M70" t="s">
        <v>166</v>
      </c>
      <c r="N70" t="s">
        <v>167</v>
      </c>
    </row>
    <row r="71" spans="1:14" x14ac:dyDescent="0.3">
      <c r="A71" t="s">
        <v>147</v>
      </c>
      <c r="B71" s="2">
        <f>AVERAGE(16.3,17.2,11.7,12.6,32.4,22.8,18.1,26.2,39.1,37.3,20.9)</f>
        <v>23.145454545454545</v>
      </c>
      <c r="C71" s="2">
        <f>STDEV(16.3,17.2,11.7,12.6,32.4,22.8,18.1,26.2,39.1,37.3,20.9)</f>
        <v>9.512661419010314</v>
      </c>
      <c r="D71" t="s">
        <v>5</v>
      </c>
      <c r="E71">
        <v>11</v>
      </c>
      <c r="F71" t="s">
        <v>11</v>
      </c>
      <c r="G71" t="s">
        <v>163</v>
      </c>
      <c r="H71" t="s">
        <v>164</v>
      </c>
      <c r="I71" t="s">
        <v>15</v>
      </c>
      <c r="J71" t="s">
        <v>150</v>
      </c>
      <c r="K71">
        <v>2014</v>
      </c>
      <c r="L71" t="s">
        <v>165</v>
      </c>
      <c r="M71" t="s">
        <v>166</v>
      </c>
      <c r="N71" t="s">
        <v>167</v>
      </c>
    </row>
    <row r="72" spans="1:14" x14ac:dyDescent="0.3">
      <c r="A72" t="s">
        <v>147</v>
      </c>
      <c r="B72">
        <f>AVERAGE(70,70,100)</f>
        <v>80</v>
      </c>
      <c r="C72" s="2">
        <f>STDEV(70,70,100)</f>
        <v>17.320508075688775</v>
      </c>
      <c r="D72" t="s">
        <v>5</v>
      </c>
      <c r="E72">
        <v>3</v>
      </c>
      <c r="F72" t="s">
        <v>11</v>
      </c>
      <c r="G72" t="s">
        <v>168</v>
      </c>
      <c r="H72" t="s">
        <v>169</v>
      </c>
      <c r="I72" t="s">
        <v>169</v>
      </c>
      <c r="J72" t="s">
        <v>77</v>
      </c>
      <c r="K72">
        <v>2003</v>
      </c>
      <c r="L72" t="s">
        <v>170</v>
      </c>
      <c r="M72" t="s">
        <v>161</v>
      </c>
      <c r="N72" t="s">
        <v>104</v>
      </c>
    </row>
    <row r="73" spans="1:14" x14ac:dyDescent="0.3">
      <c r="A73" t="s">
        <v>147</v>
      </c>
      <c r="B73" s="2">
        <f>AVERAGE(3.75,1.7,3.5,34.125)</f>
        <v>10.768750000000001</v>
      </c>
      <c r="C73" s="2">
        <f>STDEV(3.75,1.7,3.5,34.125)</f>
        <v>15.597587620633306</v>
      </c>
      <c r="D73" t="s">
        <v>5</v>
      </c>
      <c r="E73">
        <v>4</v>
      </c>
      <c r="F73" t="s">
        <v>11</v>
      </c>
      <c r="G73" t="s">
        <v>171</v>
      </c>
      <c r="H73" t="s">
        <v>172</v>
      </c>
      <c r="I73" t="s">
        <v>173</v>
      </c>
      <c r="J73" t="s">
        <v>174</v>
      </c>
      <c r="K73" t="s">
        <v>175</v>
      </c>
      <c r="L73" t="s">
        <v>340</v>
      </c>
      <c r="M73" t="s">
        <v>152</v>
      </c>
      <c r="N73" t="s">
        <v>104</v>
      </c>
    </row>
    <row r="74" spans="1:14" x14ac:dyDescent="0.3">
      <c r="A74" t="s">
        <v>147</v>
      </c>
      <c r="B74" s="2">
        <f>AVERAGE(16.25,70,70,175,337.5)</f>
        <v>133.75</v>
      </c>
      <c r="C74" s="2">
        <f>STDEV(16.25,70,70,175,337.5)</f>
        <v>127.62249018100219</v>
      </c>
      <c r="D74" t="s">
        <v>5</v>
      </c>
      <c r="E74">
        <v>5</v>
      </c>
      <c r="F74" t="s">
        <v>11</v>
      </c>
      <c r="G74" t="s">
        <v>176</v>
      </c>
      <c r="H74" t="s">
        <v>177</v>
      </c>
      <c r="I74" t="s">
        <v>173</v>
      </c>
      <c r="J74" t="s">
        <v>16</v>
      </c>
      <c r="K74" t="s">
        <v>178</v>
      </c>
      <c r="L74" t="s">
        <v>340</v>
      </c>
      <c r="M74" t="s">
        <v>179</v>
      </c>
      <c r="N74" t="s">
        <v>104</v>
      </c>
    </row>
    <row r="75" spans="1:14" x14ac:dyDescent="0.3">
      <c r="A75" t="s">
        <v>147</v>
      </c>
      <c r="B75">
        <f>AVERAGE(43,146)</f>
        <v>94.5</v>
      </c>
      <c r="C75" s="2">
        <f>STDEV(43,146)</f>
        <v>72.831998462214401</v>
      </c>
      <c r="D75" t="s">
        <v>5</v>
      </c>
      <c r="E75">
        <v>2</v>
      </c>
      <c r="F75" t="s">
        <v>11</v>
      </c>
      <c r="G75" t="s">
        <v>180</v>
      </c>
      <c r="H75" t="s">
        <v>181</v>
      </c>
      <c r="I75" t="s">
        <v>30</v>
      </c>
      <c r="J75" t="s">
        <v>16</v>
      </c>
      <c r="K75" t="s">
        <v>182</v>
      </c>
      <c r="L75" t="s">
        <v>183</v>
      </c>
      <c r="M75" t="s">
        <v>184</v>
      </c>
      <c r="N75" t="s">
        <v>104</v>
      </c>
    </row>
    <row r="76" spans="1:14" x14ac:dyDescent="0.3">
      <c r="A76" t="s">
        <v>136</v>
      </c>
      <c r="B76">
        <v>627</v>
      </c>
      <c r="C76">
        <v>319</v>
      </c>
      <c r="D76" t="s">
        <v>5</v>
      </c>
      <c r="E76">
        <v>10</v>
      </c>
      <c r="F76" t="s">
        <v>11</v>
      </c>
      <c r="G76" t="s">
        <v>137</v>
      </c>
      <c r="H76" t="s">
        <v>14</v>
      </c>
      <c r="I76" t="s">
        <v>15</v>
      </c>
      <c r="J76" t="s">
        <v>16</v>
      </c>
      <c r="K76">
        <v>2008</v>
      </c>
      <c r="L76" t="s">
        <v>138</v>
      </c>
      <c r="M76" t="s">
        <v>139</v>
      </c>
      <c r="N76" t="s">
        <v>140</v>
      </c>
    </row>
    <row r="77" spans="1:14" x14ac:dyDescent="0.3">
      <c r="A77" t="s">
        <v>136</v>
      </c>
      <c r="B77">
        <f>AVERAGE(13.1,14.8,47.7)</f>
        <v>25.2</v>
      </c>
      <c r="C77" s="2">
        <f>STDEV(13.1,14.8,47.7)</f>
        <v>19.504102132628418</v>
      </c>
      <c r="D77" t="s">
        <v>5</v>
      </c>
      <c r="E77">
        <v>3</v>
      </c>
      <c r="F77" t="s">
        <v>11</v>
      </c>
      <c r="G77" t="s">
        <v>14</v>
      </c>
      <c r="H77" t="s">
        <v>14</v>
      </c>
      <c r="I77" t="s">
        <v>15</v>
      </c>
      <c r="J77" t="s">
        <v>16</v>
      </c>
      <c r="K77" t="s">
        <v>141</v>
      </c>
      <c r="L77" t="s">
        <v>142</v>
      </c>
      <c r="M77" t="s">
        <v>143</v>
      </c>
      <c r="N77" t="s">
        <v>92</v>
      </c>
    </row>
    <row r="78" spans="1:14" x14ac:dyDescent="0.3">
      <c r="A78" t="s">
        <v>136</v>
      </c>
      <c r="B78">
        <v>14.8</v>
      </c>
      <c r="C78" t="s">
        <v>11</v>
      </c>
      <c r="D78" t="s">
        <v>11</v>
      </c>
      <c r="E78">
        <v>1</v>
      </c>
      <c r="F78" t="s">
        <v>11</v>
      </c>
      <c r="G78" t="s">
        <v>57</v>
      </c>
      <c r="H78" t="s">
        <v>14</v>
      </c>
      <c r="I78" t="s">
        <v>15</v>
      </c>
      <c r="J78" t="s">
        <v>16</v>
      </c>
      <c r="K78">
        <v>2018</v>
      </c>
      <c r="L78" t="s">
        <v>144</v>
      </c>
      <c r="M78" t="s">
        <v>145</v>
      </c>
      <c r="N78"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CD8-2512-43FC-A69B-A9ABFA9E5E52}">
  <dimension ref="A1:B23"/>
  <sheetViews>
    <sheetView workbookViewId="0">
      <selection activeCell="A14" sqref="A14"/>
    </sheetView>
  </sheetViews>
  <sheetFormatPr defaultRowHeight="14.4" x14ac:dyDescent="0.3"/>
  <sheetData>
    <row r="1" spans="1:2" x14ac:dyDescent="0.3">
      <c r="A1" s="9" t="s">
        <v>290</v>
      </c>
    </row>
    <row r="3" spans="1:2" x14ac:dyDescent="0.3">
      <c r="A3" s="9" t="s">
        <v>0</v>
      </c>
    </row>
    <row r="4" spans="1:2" x14ac:dyDescent="0.3">
      <c r="A4" t="s">
        <v>89</v>
      </c>
      <c r="B4" t="s">
        <v>291</v>
      </c>
    </row>
    <row r="5" spans="1:2" x14ac:dyDescent="0.3">
      <c r="A5" t="s">
        <v>185</v>
      </c>
      <c r="B5" s="7" t="s">
        <v>292</v>
      </c>
    </row>
    <row r="6" spans="1:2" x14ac:dyDescent="0.3">
      <c r="A6" t="s">
        <v>4</v>
      </c>
      <c r="B6" t="s">
        <v>293</v>
      </c>
    </row>
    <row r="7" spans="1:2" x14ac:dyDescent="0.3">
      <c r="A7" t="s">
        <v>93</v>
      </c>
      <c r="B7" s="7" t="s">
        <v>294</v>
      </c>
    </row>
    <row r="8" spans="1:2" x14ac:dyDescent="0.3">
      <c r="A8" t="s">
        <v>136</v>
      </c>
      <c r="B8" s="7" t="s">
        <v>295</v>
      </c>
    </row>
    <row r="9" spans="1:2" x14ac:dyDescent="0.3">
      <c r="A9" t="s">
        <v>42</v>
      </c>
      <c r="B9" s="8" t="s">
        <v>296</v>
      </c>
    </row>
    <row r="10" spans="1:2" x14ac:dyDescent="0.3">
      <c r="A10" t="s">
        <v>74</v>
      </c>
      <c r="B10" s="8" t="s">
        <v>297</v>
      </c>
    </row>
    <row r="11" spans="1:2" x14ac:dyDescent="0.3">
      <c r="A11" t="s">
        <v>147</v>
      </c>
      <c r="B11" s="7" t="s">
        <v>299</v>
      </c>
    </row>
    <row r="12" spans="1:2" x14ac:dyDescent="0.3">
      <c r="A12" t="s">
        <v>113</v>
      </c>
      <c r="B12" s="8" t="s">
        <v>298</v>
      </c>
    </row>
    <row r="14" spans="1:2" x14ac:dyDescent="0.3">
      <c r="A14" s="9" t="s">
        <v>300</v>
      </c>
    </row>
    <row r="15" spans="1:2" x14ac:dyDescent="0.3">
      <c r="A15" t="s">
        <v>125</v>
      </c>
      <c r="B15" t="s">
        <v>302</v>
      </c>
    </row>
    <row r="16" spans="1:2" x14ac:dyDescent="0.3">
      <c r="A16" t="s">
        <v>12</v>
      </c>
      <c r="B16" t="s">
        <v>304</v>
      </c>
    </row>
    <row r="17" spans="1:2" x14ac:dyDescent="0.3">
      <c r="A17" t="s">
        <v>55</v>
      </c>
      <c r="B17" t="s">
        <v>307</v>
      </c>
    </row>
    <row r="18" spans="1:2" x14ac:dyDescent="0.3">
      <c r="A18" t="s">
        <v>43</v>
      </c>
      <c r="B18" t="s">
        <v>305</v>
      </c>
    </row>
    <row r="19" spans="1:2" x14ac:dyDescent="0.3">
      <c r="A19" t="s">
        <v>19</v>
      </c>
      <c r="B19" t="s">
        <v>306</v>
      </c>
    </row>
    <row r="20" spans="1:2" x14ac:dyDescent="0.3">
      <c r="A20" t="s">
        <v>188</v>
      </c>
      <c r="B20" t="s">
        <v>309</v>
      </c>
    </row>
    <row r="21" spans="1:2" x14ac:dyDescent="0.3">
      <c r="A21" t="s">
        <v>11</v>
      </c>
      <c r="B21" t="s">
        <v>303</v>
      </c>
    </row>
    <row r="22" spans="1:2" x14ac:dyDescent="0.3">
      <c r="A22" t="s">
        <v>50</v>
      </c>
      <c r="B22" t="s">
        <v>301</v>
      </c>
    </row>
    <row r="23" spans="1:2" x14ac:dyDescent="0.3">
      <c r="A23" t="s">
        <v>148</v>
      </c>
      <c r="B23" t="s">
        <v>308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6DC90-38C8-4C3B-85DE-E4E11E1CEE53}">
  <dimension ref="A1:A49"/>
  <sheetViews>
    <sheetView workbookViewId="0">
      <selection activeCell="A2" sqref="A2"/>
    </sheetView>
  </sheetViews>
  <sheetFormatPr defaultRowHeight="14.4" x14ac:dyDescent="0.3"/>
  <sheetData>
    <row r="1" spans="1:1" x14ac:dyDescent="0.3">
      <c r="A1" s="9" t="s">
        <v>341</v>
      </c>
    </row>
    <row r="3" spans="1:1" x14ac:dyDescent="0.3">
      <c r="A3" s="4" t="s">
        <v>342</v>
      </c>
    </row>
    <row r="4" spans="1:1" x14ac:dyDescent="0.3">
      <c r="A4" s="4" t="s">
        <v>343</v>
      </c>
    </row>
    <row r="5" spans="1:1" x14ac:dyDescent="0.3">
      <c r="A5" s="4" t="s">
        <v>344</v>
      </c>
    </row>
    <row r="6" spans="1:1" x14ac:dyDescent="0.3">
      <c r="A6" s="4" t="s">
        <v>345</v>
      </c>
    </row>
    <row r="7" spans="1:1" x14ac:dyDescent="0.3">
      <c r="A7" s="4" t="s">
        <v>346</v>
      </c>
    </row>
    <row r="8" spans="1:1" x14ac:dyDescent="0.3">
      <c r="A8" s="4" t="s">
        <v>347</v>
      </c>
    </row>
    <row r="9" spans="1:1" x14ac:dyDescent="0.3">
      <c r="A9" s="4" t="s">
        <v>348</v>
      </c>
    </row>
    <row r="10" spans="1:1" x14ac:dyDescent="0.3">
      <c r="A10" s="4" t="s">
        <v>349</v>
      </c>
    </row>
    <row r="11" spans="1:1" x14ac:dyDescent="0.3">
      <c r="A11" s="4" t="s">
        <v>350</v>
      </c>
    </row>
    <row r="12" spans="1:1" x14ac:dyDescent="0.3">
      <c r="A12" s="4" t="s">
        <v>351</v>
      </c>
    </row>
    <row r="13" spans="1:1" x14ac:dyDescent="0.3">
      <c r="A13" s="4" t="s">
        <v>352</v>
      </c>
    </row>
    <row r="14" spans="1:1" x14ac:dyDescent="0.3">
      <c r="A14" s="4" t="s">
        <v>353</v>
      </c>
    </row>
    <row r="15" spans="1:1" x14ac:dyDescent="0.3">
      <c r="A15" s="4" t="s">
        <v>354</v>
      </c>
    </row>
    <row r="16" spans="1:1" x14ac:dyDescent="0.3">
      <c r="A16" s="4" t="s">
        <v>355</v>
      </c>
    </row>
    <row r="17" spans="1:1" x14ac:dyDescent="0.3">
      <c r="A17" s="4" t="s">
        <v>356</v>
      </c>
    </row>
    <row r="18" spans="1:1" x14ac:dyDescent="0.3">
      <c r="A18" s="4" t="s">
        <v>357</v>
      </c>
    </row>
    <row r="19" spans="1:1" x14ac:dyDescent="0.3">
      <c r="A19" s="4" t="s">
        <v>358</v>
      </c>
    </row>
    <row r="20" spans="1:1" x14ac:dyDescent="0.3">
      <c r="A20" s="4" t="s">
        <v>359</v>
      </c>
    </row>
    <row r="21" spans="1:1" x14ac:dyDescent="0.3">
      <c r="A21" s="4" t="s">
        <v>360</v>
      </c>
    </row>
    <row r="22" spans="1:1" x14ac:dyDescent="0.3">
      <c r="A22" s="4" t="s">
        <v>361</v>
      </c>
    </row>
    <row r="23" spans="1:1" x14ac:dyDescent="0.3">
      <c r="A23" s="4" t="s">
        <v>362</v>
      </c>
    </row>
    <row r="24" spans="1:1" x14ac:dyDescent="0.3">
      <c r="A24" s="4" t="s">
        <v>363</v>
      </c>
    </row>
    <row r="25" spans="1:1" x14ac:dyDescent="0.3">
      <c r="A25" s="4" t="s">
        <v>364</v>
      </c>
    </row>
    <row r="26" spans="1:1" x14ac:dyDescent="0.3">
      <c r="A26" s="4" t="s">
        <v>365</v>
      </c>
    </row>
    <row r="27" spans="1:1" x14ac:dyDescent="0.3">
      <c r="A27" s="4" t="s">
        <v>366</v>
      </c>
    </row>
    <row r="28" spans="1:1" x14ac:dyDescent="0.3">
      <c r="A28" s="4" t="s">
        <v>367</v>
      </c>
    </row>
    <row r="29" spans="1:1" x14ac:dyDescent="0.3">
      <c r="A29" s="4" t="s">
        <v>368</v>
      </c>
    </row>
    <row r="30" spans="1:1" x14ac:dyDescent="0.3">
      <c r="A30" s="4" t="s">
        <v>369</v>
      </c>
    </row>
    <row r="31" spans="1:1" x14ac:dyDescent="0.3">
      <c r="A31" s="4" t="s">
        <v>370</v>
      </c>
    </row>
    <row r="32" spans="1:1" x14ac:dyDescent="0.3">
      <c r="A32" s="4" t="s">
        <v>371</v>
      </c>
    </row>
    <row r="33" spans="1:1" x14ac:dyDescent="0.3">
      <c r="A33" s="4" t="s">
        <v>372</v>
      </c>
    </row>
    <row r="34" spans="1:1" x14ac:dyDescent="0.3">
      <c r="A34" s="4" t="s">
        <v>373</v>
      </c>
    </row>
    <row r="35" spans="1:1" x14ac:dyDescent="0.3">
      <c r="A35" s="4" t="s">
        <v>374</v>
      </c>
    </row>
    <row r="36" spans="1:1" x14ac:dyDescent="0.3">
      <c r="A36" s="4" t="s">
        <v>375</v>
      </c>
    </row>
    <row r="37" spans="1:1" x14ac:dyDescent="0.3">
      <c r="A37" s="4" t="s">
        <v>376</v>
      </c>
    </row>
    <row r="38" spans="1:1" x14ac:dyDescent="0.3">
      <c r="A38" s="4" t="s">
        <v>377</v>
      </c>
    </row>
    <row r="39" spans="1:1" x14ac:dyDescent="0.3">
      <c r="A39" s="4" t="s">
        <v>378</v>
      </c>
    </row>
    <row r="40" spans="1:1" x14ac:dyDescent="0.3">
      <c r="A40" s="4" t="s">
        <v>379</v>
      </c>
    </row>
    <row r="41" spans="1:1" x14ac:dyDescent="0.3">
      <c r="A41" s="4" t="s">
        <v>380</v>
      </c>
    </row>
    <row r="42" spans="1:1" x14ac:dyDescent="0.3">
      <c r="A42" s="4" t="s">
        <v>381</v>
      </c>
    </row>
    <row r="43" spans="1:1" x14ac:dyDescent="0.3">
      <c r="A43" s="4" t="s">
        <v>382</v>
      </c>
    </row>
    <row r="44" spans="1:1" x14ac:dyDescent="0.3">
      <c r="A44" s="4" t="s">
        <v>383</v>
      </c>
    </row>
    <row r="45" spans="1:1" x14ac:dyDescent="0.3">
      <c r="A45" s="4" t="s">
        <v>384</v>
      </c>
    </row>
    <row r="46" spans="1:1" x14ac:dyDescent="0.3">
      <c r="A46" s="4" t="s">
        <v>385</v>
      </c>
    </row>
    <row r="47" spans="1:1" x14ac:dyDescent="0.3">
      <c r="A47" s="4" t="s">
        <v>386</v>
      </c>
    </row>
    <row r="48" spans="1:1" x14ac:dyDescent="0.3">
      <c r="A48" s="4" t="s">
        <v>387</v>
      </c>
    </row>
    <row r="49" spans="1:1" x14ac:dyDescent="0.3">
      <c r="A49" s="4" t="s">
        <v>388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Methods</vt:lpstr>
      <vt:lpstr>Table B1</vt:lpstr>
      <vt:lpstr>Abbreviations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Gilmour, Morgan Elizabeth</dc:creator>
  <cp:lastModifiedBy>Gilmour, Morgan E</cp:lastModifiedBy>
  <dcterms:created xsi:type="dcterms:W3CDTF">2021-06-08T17:05:28Z</dcterms:created>
  <dcterms:modified xsi:type="dcterms:W3CDTF">2021-10-20T19:35:32Z</dcterms:modified>
</cp:coreProperties>
</file>